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ส.ค. 68/"/>
    </mc:Choice>
  </mc:AlternateContent>
  <xr:revisionPtr revIDLastSave="45" documentId="8_{CD1EA3AA-98E3-1A41-9C98-37D5A3EAB5CA}" xr6:coauthVersionLast="47" xr6:coauthVersionMax="47" xr10:uidLastSave="{72899120-DC54-41C4-A10A-A88850F71B86}"/>
  <bookViews>
    <workbookView xWindow="11424" yWindow="0" windowWidth="11712" windowHeight="12336" xr2:uid="{00000000-000D-0000-FFFF-FFFF00000000}"/>
  </bookViews>
  <sheets>
    <sheet name="ตารางที่ 1 ล้านเหรียญ ส.ค. 68" sheetId="6" r:id="rId1"/>
  </sheets>
  <definedNames>
    <definedName name="_xlnm._FilterDatabase" localSheetId="0" hidden="1">'ตารางที่ 1 ล้านเหรียญ ส.ค. 68'!$A$3:$AY$95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1 ล้านเหรียญ ส.ค. 68'!$C$1:$X$92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6" l="1"/>
  <c r="L95" i="6"/>
  <c r="K95" i="6"/>
  <c r="J95" i="6"/>
  <c r="I95" i="6"/>
  <c r="H95" i="6"/>
  <c r="F95" i="6"/>
  <c r="M94" i="6"/>
  <c r="L94" i="6"/>
  <c r="K94" i="6"/>
  <c r="J94" i="6"/>
  <c r="I94" i="6"/>
  <c r="H94" i="6"/>
  <c r="L87" i="6"/>
  <c r="K87" i="6"/>
  <c r="J87" i="6"/>
  <c r="I87" i="6"/>
  <c r="H87" i="6"/>
  <c r="G87" i="6"/>
  <c r="F87" i="6"/>
  <c r="E87" i="6"/>
  <c r="D87" i="6"/>
  <c r="L85" i="6"/>
  <c r="K85" i="6"/>
  <c r="J85" i="6"/>
  <c r="I85" i="6"/>
  <c r="H85" i="6"/>
  <c r="G85" i="6"/>
  <c r="F85" i="6"/>
  <c r="E85" i="6"/>
  <c r="D85" i="6"/>
  <c r="L83" i="6"/>
  <c r="K83" i="6"/>
  <c r="J83" i="6"/>
  <c r="I83" i="6"/>
  <c r="H83" i="6"/>
  <c r="G83" i="6"/>
  <c r="F83" i="6"/>
  <c r="E83" i="6"/>
  <c r="D83" i="6"/>
  <c r="D88" i="6" s="1"/>
  <c r="L80" i="6"/>
  <c r="K80" i="6"/>
  <c r="J80" i="6"/>
  <c r="I80" i="6"/>
  <c r="H80" i="6"/>
  <c r="G80" i="6"/>
  <c r="F80" i="6"/>
  <c r="E80" i="6"/>
  <c r="D80" i="6"/>
  <c r="M78" i="6"/>
  <c r="L78" i="6"/>
  <c r="K78" i="6"/>
  <c r="J78" i="6"/>
  <c r="I78" i="6"/>
  <c r="H78" i="6"/>
  <c r="G78" i="6"/>
  <c r="F78" i="6"/>
  <c r="E78" i="6"/>
  <c r="D78" i="6"/>
  <c r="M76" i="6"/>
  <c r="L76" i="6"/>
  <c r="K76" i="6"/>
  <c r="J76" i="6"/>
  <c r="I76" i="6"/>
  <c r="H76" i="6"/>
  <c r="G76" i="6"/>
  <c r="F76" i="6"/>
  <c r="E76" i="6"/>
  <c r="E81" i="6" s="1"/>
  <c r="D76" i="6"/>
  <c r="D81" i="6" s="1"/>
  <c r="M73" i="6"/>
  <c r="L73" i="6"/>
  <c r="K73" i="6"/>
  <c r="J73" i="6"/>
  <c r="I73" i="6"/>
  <c r="H73" i="6"/>
  <c r="G73" i="6"/>
  <c r="F73" i="6"/>
  <c r="E73" i="6"/>
  <c r="D73" i="6"/>
  <c r="M71" i="6"/>
  <c r="L71" i="6"/>
  <c r="K71" i="6"/>
  <c r="J71" i="6"/>
  <c r="I71" i="6"/>
  <c r="H71" i="6"/>
  <c r="G71" i="6"/>
  <c r="F71" i="6"/>
  <c r="E71" i="6"/>
  <c r="D71" i="6"/>
  <c r="M69" i="6"/>
  <c r="L69" i="6"/>
  <c r="K69" i="6"/>
  <c r="J69" i="6"/>
  <c r="I69" i="6"/>
  <c r="H69" i="6"/>
  <c r="G69" i="6"/>
  <c r="F69" i="6"/>
  <c r="E69" i="6"/>
  <c r="D69" i="6"/>
  <c r="M67" i="6"/>
  <c r="L67" i="6"/>
  <c r="K67" i="6"/>
  <c r="J67" i="6"/>
  <c r="I67" i="6"/>
  <c r="H67" i="6"/>
  <c r="G67" i="6"/>
  <c r="F67" i="6"/>
  <c r="E67" i="6"/>
  <c r="D67" i="6"/>
  <c r="M65" i="6"/>
  <c r="L65" i="6"/>
  <c r="K65" i="6"/>
  <c r="J65" i="6"/>
  <c r="I65" i="6"/>
  <c r="H65" i="6"/>
  <c r="G65" i="6"/>
  <c r="F65" i="6"/>
  <c r="E65" i="6"/>
  <c r="D65" i="6"/>
  <c r="M64" i="6"/>
  <c r="L64" i="6"/>
  <c r="K64" i="6"/>
  <c r="J64" i="6"/>
  <c r="I64" i="6"/>
  <c r="H64" i="6"/>
  <c r="G64" i="6"/>
  <c r="F64" i="6"/>
  <c r="E64" i="6"/>
  <c r="D64" i="6"/>
  <c r="D68" i="6" s="1"/>
  <c r="D70" i="6" s="1"/>
  <c r="AJ60" i="6"/>
  <c r="AJ59" i="6"/>
  <c r="AJ58" i="6"/>
  <c r="L58" i="6"/>
  <c r="K58" i="6"/>
  <c r="J58" i="6"/>
  <c r="I58" i="6"/>
  <c r="H58" i="6"/>
  <c r="G58" i="6"/>
  <c r="F58" i="6"/>
  <c r="E58" i="6"/>
  <c r="D58" i="6"/>
  <c r="D59" i="6" s="1"/>
  <c r="AJ57" i="6"/>
  <c r="AA57" i="6"/>
  <c r="Z57" i="6"/>
  <c r="AB57" i="6" s="1"/>
  <c r="W57" i="6"/>
  <c r="AI57" i="6" s="1"/>
  <c r="V57" i="6"/>
  <c r="AH57" i="6" s="1"/>
  <c r="U57" i="6"/>
  <c r="AG57" i="6" s="1"/>
  <c r="T57" i="6"/>
  <c r="AF57" i="6" s="1"/>
  <c r="S57" i="6"/>
  <c r="AE57" i="6" s="1"/>
  <c r="R57" i="6"/>
  <c r="AD57" i="6" s="1"/>
  <c r="Q57" i="6"/>
  <c r="P57" i="6"/>
  <c r="AJ56" i="6"/>
  <c r="AJ55" i="6"/>
  <c r="AA55" i="6"/>
  <c r="Z55" i="6"/>
  <c r="AB55" i="6" s="1"/>
  <c r="W55" i="6"/>
  <c r="AI55" i="6" s="1"/>
  <c r="V55" i="6"/>
  <c r="AH55" i="6" s="1"/>
  <c r="U55" i="6"/>
  <c r="AG55" i="6" s="1"/>
  <c r="T55" i="6"/>
  <c r="AF55" i="6" s="1"/>
  <c r="S55" i="6"/>
  <c r="AE55" i="6" s="1"/>
  <c r="R55" i="6"/>
  <c r="AD55" i="6" s="1"/>
  <c r="Q55" i="6"/>
  <c r="P55" i="6"/>
  <c r="AJ54" i="6"/>
  <c r="AJ53" i="6"/>
  <c r="AA53" i="6"/>
  <c r="Z53" i="6"/>
  <c r="AB53" i="6" s="1"/>
  <c r="W53" i="6"/>
  <c r="AI53" i="6" s="1"/>
  <c r="V53" i="6"/>
  <c r="AH53" i="6" s="1"/>
  <c r="U53" i="6"/>
  <c r="AG53" i="6" s="1"/>
  <c r="T53" i="6"/>
  <c r="AF53" i="6" s="1"/>
  <c r="S53" i="6"/>
  <c r="AE53" i="6" s="1"/>
  <c r="R53" i="6"/>
  <c r="AD53" i="6" s="1"/>
  <c r="Q53" i="6"/>
  <c r="P53" i="6"/>
  <c r="AJ52" i="6"/>
  <c r="AJ51" i="6"/>
  <c r="P51" i="6"/>
  <c r="L51" i="6"/>
  <c r="K51" i="6"/>
  <c r="J51" i="6"/>
  <c r="I51" i="6"/>
  <c r="H51" i="6"/>
  <c r="G51" i="6"/>
  <c r="F51" i="6"/>
  <c r="Q51" i="6" s="1"/>
  <c r="E51" i="6"/>
  <c r="D51" i="6"/>
  <c r="AJ50" i="6"/>
  <c r="AA50" i="6"/>
  <c r="Z50" i="6"/>
  <c r="AB50" i="6" s="1"/>
  <c r="W50" i="6"/>
  <c r="AI50" i="6" s="1"/>
  <c r="V50" i="6"/>
  <c r="AH50" i="6" s="1"/>
  <c r="U50" i="6"/>
  <c r="AG50" i="6" s="1"/>
  <c r="T50" i="6"/>
  <c r="AF50" i="6" s="1"/>
  <c r="S50" i="6"/>
  <c r="AE50" i="6" s="1"/>
  <c r="R50" i="6"/>
  <c r="AD50" i="6" s="1"/>
  <c r="Q50" i="6"/>
  <c r="P50" i="6"/>
  <c r="AA48" i="6"/>
  <c r="Z48" i="6"/>
  <c r="AB48" i="6" s="1"/>
  <c r="X48" i="6"/>
  <c r="AJ48" i="6" s="1"/>
  <c r="W48" i="6"/>
  <c r="AI48" i="6" s="1"/>
  <c r="V48" i="6"/>
  <c r="AH48" i="6" s="1"/>
  <c r="U48" i="6"/>
  <c r="AG48" i="6" s="1"/>
  <c r="T48" i="6"/>
  <c r="AF48" i="6" s="1"/>
  <c r="S48" i="6"/>
  <c r="AE48" i="6" s="1"/>
  <c r="R48" i="6"/>
  <c r="AD48" i="6" s="1"/>
  <c r="Q48" i="6"/>
  <c r="P48" i="6"/>
  <c r="AA46" i="6"/>
  <c r="Z46" i="6"/>
  <c r="AB46" i="6" s="1"/>
  <c r="X46" i="6"/>
  <c r="AJ46" i="6" s="1"/>
  <c r="W46" i="6"/>
  <c r="AI46" i="6" s="1"/>
  <c r="V46" i="6"/>
  <c r="AH46" i="6" s="1"/>
  <c r="U46" i="6"/>
  <c r="AG46" i="6" s="1"/>
  <c r="T46" i="6"/>
  <c r="AF46" i="6" s="1"/>
  <c r="S46" i="6"/>
  <c r="AE46" i="6" s="1"/>
  <c r="R46" i="6"/>
  <c r="AD46" i="6" s="1"/>
  <c r="Q46" i="6"/>
  <c r="P46" i="6"/>
  <c r="M45" i="6"/>
  <c r="L45" i="6"/>
  <c r="M44" i="6"/>
  <c r="L44" i="6"/>
  <c r="K44" i="6"/>
  <c r="J44" i="6"/>
  <c r="I44" i="6"/>
  <c r="H44" i="6"/>
  <c r="G44" i="6"/>
  <c r="F44" i="6"/>
  <c r="E44" i="6"/>
  <c r="D44" i="6"/>
  <c r="D74" i="6" s="1"/>
  <c r="AE43" i="6"/>
  <c r="AA43" i="6"/>
  <c r="Z43" i="6"/>
  <c r="AB43" i="6" s="1"/>
  <c r="X43" i="6"/>
  <c r="AJ43" i="6" s="1"/>
  <c r="W43" i="6"/>
  <c r="AI43" i="6" s="1"/>
  <c r="V43" i="6"/>
  <c r="AH43" i="6" s="1"/>
  <c r="U43" i="6"/>
  <c r="AG43" i="6" s="1"/>
  <c r="T43" i="6"/>
  <c r="AF43" i="6" s="1"/>
  <c r="R43" i="6"/>
  <c r="AD43" i="6" s="1"/>
  <c r="Q43" i="6"/>
  <c r="P43" i="6"/>
  <c r="AA41" i="6"/>
  <c r="Z41" i="6"/>
  <c r="AB41" i="6" s="1"/>
  <c r="X41" i="6"/>
  <c r="AJ41" i="6" s="1"/>
  <c r="W41" i="6"/>
  <c r="AI41" i="6" s="1"/>
  <c r="V41" i="6"/>
  <c r="AH41" i="6" s="1"/>
  <c r="U41" i="6"/>
  <c r="AG41" i="6" s="1"/>
  <c r="T41" i="6"/>
  <c r="AF41" i="6" s="1"/>
  <c r="S41" i="6"/>
  <c r="AE41" i="6" s="1"/>
  <c r="R41" i="6"/>
  <c r="AD41" i="6" s="1"/>
  <c r="Q41" i="6"/>
  <c r="P41" i="6"/>
  <c r="AG39" i="6"/>
  <c r="AA39" i="6"/>
  <c r="Z39" i="6"/>
  <c r="AB39" i="6" s="1"/>
  <c r="X39" i="6"/>
  <c r="AJ39" i="6" s="1"/>
  <c r="W39" i="6"/>
  <c r="AI39" i="6" s="1"/>
  <c r="V39" i="6"/>
  <c r="AH39" i="6" s="1"/>
  <c r="T39" i="6"/>
  <c r="AF39" i="6" s="1"/>
  <c r="S39" i="6"/>
  <c r="AE39" i="6" s="1"/>
  <c r="R39" i="6"/>
  <c r="AD39" i="6" s="1"/>
  <c r="Q39" i="6"/>
  <c r="P39" i="6"/>
  <c r="M38" i="6"/>
  <c r="L38" i="6"/>
  <c r="K38" i="6"/>
  <c r="J38" i="6"/>
  <c r="I38" i="6"/>
  <c r="H38" i="6"/>
  <c r="G38" i="6"/>
  <c r="F38" i="6"/>
  <c r="E38" i="6"/>
  <c r="D38" i="6"/>
  <c r="AA37" i="6"/>
  <c r="Z37" i="6"/>
  <c r="AB37" i="6" s="1"/>
  <c r="X37" i="6"/>
  <c r="AJ37" i="6" s="1"/>
  <c r="W37" i="6"/>
  <c r="AI37" i="6" s="1"/>
  <c r="V37" i="6"/>
  <c r="AH37" i="6" s="1"/>
  <c r="U37" i="6"/>
  <c r="AG37" i="6" s="1"/>
  <c r="T37" i="6"/>
  <c r="AF37" i="6" s="1"/>
  <c r="S37" i="6"/>
  <c r="AE37" i="6" s="1"/>
  <c r="R37" i="6"/>
  <c r="AD37" i="6" s="1"/>
  <c r="Q37" i="6"/>
  <c r="P37" i="6"/>
  <c r="M36" i="6"/>
  <c r="L36" i="6"/>
  <c r="K36" i="6"/>
  <c r="J36" i="6"/>
  <c r="I36" i="6"/>
  <c r="H36" i="6"/>
  <c r="G36" i="6"/>
  <c r="F36" i="6"/>
  <c r="Q36" i="6" s="1"/>
  <c r="E36" i="6"/>
  <c r="P36" i="6" s="1"/>
  <c r="D36" i="6"/>
  <c r="AA35" i="6"/>
  <c r="Z35" i="6"/>
  <c r="AB35" i="6" s="1"/>
  <c r="X35" i="6"/>
  <c r="AJ35" i="6" s="1"/>
  <c r="W35" i="6"/>
  <c r="AI35" i="6" s="1"/>
  <c r="V35" i="6"/>
  <c r="AH35" i="6" s="1"/>
  <c r="U35" i="6"/>
  <c r="AG35" i="6" s="1"/>
  <c r="T35" i="6"/>
  <c r="AF35" i="6" s="1"/>
  <c r="S35" i="6"/>
  <c r="AE35" i="6" s="1"/>
  <c r="R35" i="6"/>
  <c r="AD35" i="6" s="1"/>
  <c r="Q35" i="6"/>
  <c r="P35" i="6"/>
  <c r="AA34" i="6"/>
  <c r="Z34" i="6"/>
  <c r="AB34" i="6" s="1"/>
  <c r="X34" i="6"/>
  <c r="AJ34" i="6" s="1"/>
  <c r="W34" i="6"/>
  <c r="AI34" i="6" s="1"/>
  <c r="V34" i="6"/>
  <c r="AH34" i="6" s="1"/>
  <c r="U34" i="6"/>
  <c r="AG34" i="6" s="1"/>
  <c r="T34" i="6"/>
  <c r="AF34" i="6" s="1"/>
  <c r="S34" i="6"/>
  <c r="AE34" i="6" s="1"/>
  <c r="R34" i="6"/>
  <c r="AD34" i="6" s="1"/>
  <c r="Q34" i="6"/>
  <c r="P34" i="6"/>
  <c r="AJ30" i="6"/>
  <c r="AJ29" i="6"/>
  <c r="AJ28" i="6"/>
  <c r="L28" i="6"/>
  <c r="K28" i="6"/>
  <c r="J28" i="6"/>
  <c r="I28" i="6"/>
  <c r="H28" i="6"/>
  <c r="G28" i="6"/>
  <c r="F28" i="6"/>
  <c r="E28" i="6"/>
  <c r="D28" i="6"/>
  <c r="D29" i="6" s="1"/>
  <c r="AJ27" i="6"/>
  <c r="AA27" i="6"/>
  <c r="Z27" i="6"/>
  <c r="AB27" i="6" s="1"/>
  <c r="W27" i="6"/>
  <c r="AI27" i="6" s="1"/>
  <c r="V27" i="6"/>
  <c r="AH27" i="6" s="1"/>
  <c r="U27" i="6"/>
  <c r="AG27" i="6" s="1"/>
  <c r="T27" i="6"/>
  <c r="AF27" i="6" s="1"/>
  <c r="S27" i="6"/>
  <c r="AE27" i="6" s="1"/>
  <c r="R27" i="6"/>
  <c r="AD27" i="6" s="1"/>
  <c r="Q27" i="6"/>
  <c r="P27" i="6"/>
  <c r="AJ26" i="6"/>
  <c r="AJ25" i="6"/>
  <c r="AB25" i="6"/>
  <c r="AA25" i="6"/>
  <c r="Z25" i="6"/>
  <c r="W25" i="6"/>
  <c r="AI25" i="6" s="1"/>
  <c r="V25" i="6"/>
  <c r="AH25" i="6" s="1"/>
  <c r="U25" i="6"/>
  <c r="AG25" i="6" s="1"/>
  <c r="T25" i="6"/>
  <c r="AF25" i="6" s="1"/>
  <c r="S25" i="6"/>
  <c r="AE25" i="6" s="1"/>
  <c r="R25" i="6"/>
  <c r="AD25" i="6" s="1"/>
  <c r="Q25" i="6"/>
  <c r="P25" i="6"/>
  <c r="AJ24" i="6"/>
  <c r="AJ23" i="6"/>
  <c r="AA23" i="6"/>
  <c r="Z23" i="6"/>
  <c r="AB23" i="6" s="1"/>
  <c r="W23" i="6"/>
  <c r="AI23" i="6" s="1"/>
  <c r="V23" i="6"/>
  <c r="AH23" i="6" s="1"/>
  <c r="U23" i="6"/>
  <c r="AG23" i="6" s="1"/>
  <c r="T23" i="6"/>
  <c r="AF23" i="6" s="1"/>
  <c r="S23" i="6"/>
  <c r="AE23" i="6" s="1"/>
  <c r="R23" i="6"/>
  <c r="AD23" i="6" s="1"/>
  <c r="Q23" i="6"/>
  <c r="P23" i="6"/>
  <c r="AJ22" i="6"/>
  <c r="AJ21" i="6"/>
  <c r="V21" i="6"/>
  <c r="L21" i="6"/>
  <c r="K21" i="6"/>
  <c r="J21" i="6"/>
  <c r="I21" i="6"/>
  <c r="H21" i="6"/>
  <c r="G21" i="6"/>
  <c r="F21" i="6"/>
  <c r="E21" i="6"/>
  <c r="P21" i="6" s="1"/>
  <c r="D21" i="6"/>
  <c r="AJ20" i="6"/>
  <c r="AA20" i="6"/>
  <c r="Z20" i="6"/>
  <c r="AB20" i="6" s="1"/>
  <c r="W20" i="6"/>
  <c r="AI20" i="6" s="1"/>
  <c r="V20" i="6"/>
  <c r="AH20" i="6" s="1"/>
  <c r="U20" i="6"/>
  <c r="AG20" i="6" s="1"/>
  <c r="T20" i="6"/>
  <c r="AF20" i="6" s="1"/>
  <c r="S20" i="6"/>
  <c r="AE20" i="6" s="1"/>
  <c r="R20" i="6"/>
  <c r="AD20" i="6" s="1"/>
  <c r="Q20" i="6"/>
  <c r="P20" i="6"/>
  <c r="AA18" i="6"/>
  <c r="Z18" i="6"/>
  <c r="AB18" i="6" s="1"/>
  <c r="X18" i="6"/>
  <c r="AJ18" i="6" s="1"/>
  <c r="W18" i="6"/>
  <c r="AI18" i="6" s="1"/>
  <c r="V18" i="6"/>
  <c r="AH18" i="6" s="1"/>
  <c r="U18" i="6"/>
  <c r="AG18" i="6" s="1"/>
  <c r="T18" i="6"/>
  <c r="AF18" i="6" s="1"/>
  <c r="S18" i="6"/>
  <c r="AE18" i="6" s="1"/>
  <c r="R18" i="6"/>
  <c r="AD18" i="6" s="1"/>
  <c r="Q18" i="6"/>
  <c r="P18" i="6"/>
  <c r="AA16" i="6"/>
  <c r="Z16" i="6"/>
  <c r="AB16" i="6" s="1"/>
  <c r="X16" i="6"/>
  <c r="AJ16" i="6" s="1"/>
  <c r="W16" i="6"/>
  <c r="AI16" i="6" s="1"/>
  <c r="V16" i="6"/>
  <c r="AH16" i="6" s="1"/>
  <c r="U16" i="6"/>
  <c r="AG16" i="6" s="1"/>
  <c r="T16" i="6"/>
  <c r="AF16" i="6" s="1"/>
  <c r="S16" i="6"/>
  <c r="AE16" i="6" s="1"/>
  <c r="R16" i="6"/>
  <c r="AD16" i="6" s="1"/>
  <c r="Q16" i="6"/>
  <c r="P16" i="6"/>
  <c r="AA14" i="6"/>
  <c r="Z14" i="6"/>
  <c r="AB14" i="6" s="1"/>
  <c r="X14" i="6"/>
  <c r="AJ14" i="6" s="1"/>
  <c r="W14" i="6"/>
  <c r="AI14" i="6" s="1"/>
  <c r="V14" i="6"/>
  <c r="AH14" i="6" s="1"/>
  <c r="U14" i="6"/>
  <c r="AG14" i="6" s="1"/>
  <c r="T14" i="6"/>
  <c r="AF14" i="6" s="1"/>
  <c r="S14" i="6"/>
  <c r="AE14" i="6" s="1"/>
  <c r="R14" i="6"/>
  <c r="AD14" i="6" s="1"/>
  <c r="Q14" i="6"/>
  <c r="M14" i="6"/>
  <c r="L14" i="6"/>
  <c r="K14" i="6"/>
  <c r="J14" i="6"/>
  <c r="I14" i="6"/>
  <c r="H14" i="6"/>
  <c r="G14" i="6"/>
  <c r="F14" i="6"/>
  <c r="E14" i="6"/>
  <c r="P14" i="6" s="1"/>
  <c r="D14" i="6"/>
  <c r="AA13" i="6"/>
  <c r="Z13" i="6"/>
  <c r="AB13" i="6" s="1"/>
  <c r="X13" i="6"/>
  <c r="AJ13" i="6" s="1"/>
  <c r="W13" i="6"/>
  <c r="AI13" i="6" s="1"/>
  <c r="V13" i="6"/>
  <c r="AH13" i="6" s="1"/>
  <c r="U13" i="6"/>
  <c r="AG13" i="6" s="1"/>
  <c r="T13" i="6"/>
  <c r="AF13" i="6" s="1"/>
  <c r="S13" i="6"/>
  <c r="AE13" i="6" s="1"/>
  <c r="R13" i="6"/>
  <c r="AD13" i="6" s="1"/>
  <c r="Q13" i="6"/>
  <c r="P13" i="6"/>
  <c r="AA11" i="6"/>
  <c r="Z11" i="6"/>
  <c r="AB11" i="6" s="1"/>
  <c r="X11" i="6"/>
  <c r="AJ11" i="6" s="1"/>
  <c r="W11" i="6"/>
  <c r="AI11" i="6" s="1"/>
  <c r="V11" i="6"/>
  <c r="AH11" i="6" s="1"/>
  <c r="U11" i="6"/>
  <c r="AG11" i="6" s="1"/>
  <c r="T11" i="6"/>
  <c r="AF11" i="6" s="1"/>
  <c r="S11" i="6"/>
  <c r="AE11" i="6" s="1"/>
  <c r="R11" i="6"/>
  <c r="AD11" i="6" s="1"/>
  <c r="Q11" i="6"/>
  <c r="P11" i="6"/>
  <c r="AP9" i="6"/>
  <c r="AA9" i="6"/>
  <c r="Z9" i="6"/>
  <c r="AB9" i="6" s="1"/>
  <c r="X9" i="6"/>
  <c r="AJ9" i="6" s="1"/>
  <c r="W9" i="6"/>
  <c r="AI9" i="6" s="1"/>
  <c r="V9" i="6"/>
  <c r="AH9" i="6" s="1"/>
  <c r="U9" i="6"/>
  <c r="AG9" i="6" s="1"/>
  <c r="T9" i="6"/>
  <c r="AF9" i="6" s="1"/>
  <c r="S9" i="6"/>
  <c r="AE9" i="6" s="1"/>
  <c r="R9" i="6"/>
  <c r="AD9" i="6" s="1"/>
  <c r="Q9" i="6"/>
  <c r="P9" i="6"/>
  <c r="AP8" i="6"/>
  <c r="AN8" i="6"/>
  <c r="M8" i="6"/>
  <c r="L8" i="6"/>
  <c r="K8" i="6"/>
  <c r="J8" i="6"/>
  <c r="I8" i="6"/>
  <c r="H8" i="6"/>
  <c r="G8" i="6"/>
  <c r="F8" i="6"/>
  <c r="E8" i="6"/>
  <c r="D8" i="6"/>
  <c r="AP7" i="6"/>
  <c r="AO7" i="6"/>
  <c r="AN7" i="6"/>
  <c r="AM7" i="6"/>
  <c r="AA7" i="6"/>
  <c r="Z7" i="6"/>
  <c r="AB7" i="6" s="1"/>
  <c r="X7" i="6"/>
  <c r="AJ7" i="6" s="1"/>
  <c r="W7" i="6"/>
  <c r="AI7" i="6" s="1"/>
  <c r="V7" i="6"/>
  <c r="AH7" i="6" s="1"/>
  <c r="U7" i="6"/>
  <c r="AG7" i="6" s="1"/>
  <c r="T7" i="6"/>
  <c r="AF7" i="6" s="1"/>
  <c r="S7" i="6"/>
  <c r="AE7" i="6" s="1"/>
  <c r="R7" i="6"/>
  <c r="AD7" i="6" s="1"/>
  <c r="Q7" i="6"/>
  <c r="P7" i="6"/>
  <c r="M6" i="6"/>
  <c r="L6" i="6"/>
  <c r="K6" i="6"/>
  <c r="J6" i="6"/>
  <c r="I6" i="6"/>
  <c r="H6" i="6"/>
  <c r="G6" i="6"/>
  <c r="F6" i="6"/>
  <c r="E6" i="6"/>
  <c r="D6" i="6"/>
  <c r="D66" i="6" s="1"/>
  <c r="AA5" i="6"/>
  <c r="Z5" i="6"/>
  <c r="AB5" i="6" s="1"/>
  <c r="X5" i="6"/>
  <c r="AJ5" i="6" s="1"/>
  <c r="W5" i="6"/>
  <c r="AI5" i="6" s="1"/>
  <c r="V5" i="6"/>
  <c r="AH5" i="6" s="1"/>
  <c r="U5" i="6"/>
  <c r="AG5" i="6" s="1"/>
  <c r="T5" i="6"/>
  <c r="AF5" i="6" s="1"/>
  <c r="S5" i="6"/>
  <c r="AE5" i="6" s="1"/>
  <c r="R5" i="6"/>
  <c r="AD5" i="6" s="1"/>
  <c r="Q5" i="6"/>
  <c r="P5" i="6"/>
  <c r="AA4" i="6"/>
  <c r="Z4" i="6"/>
  <c r="AB4" i="6" s="1"/>
  <c r="X4" i="6"/>
  <c r="AJ4" i="6" s="1"/>
  <c r="W4" i="6"/>
  <c r="AI4" i="6" s="1"/>
  <c r="V4" i="6"/>
  <c r="AH4" i="6" s="1"/>
  <c r="U4" i="6"/>
  <c r="AG4" i="6" s="1"/>
  <c r="T4" i="6"/>
  <c r="AF4" i="6" s="1"/>
  <c r="S4" i="6"/>
  <c r="AE4" i="6" s="1"/>
  <c r="R4" i="6"/>
  <c r="AD4" i="6" s="1"/>
  <c r="Q4" i="6"/>
  <c r="P4" i="6"/>
  <c r="L59" i="6" l="1"/>
  <c r="W58" i="6"/>
  <c r="AI58" i="6" s="1"/>
  <c r="V58" i="6"/>
  <c r="AH58" i="6"/>
  <c r="K59" i="6"/>
  <c r="U58" i="6"/>
  <c r="AG58" i="6" s="1"/>
  <c r="J59" i="6"/>
  <c r="I59" i="6"/>
  <c r="T58" i="6"/>
  <c r="AF58" i="6" s="1"/>
  <c r="H59" i="6"/>
  <c r="S58" i="6"/>
  <c r="AE58" i="6" s="1"/>
  <c r="AA58" i="6"/>
  <c r="Z58" i="6"/>
  <c r="AB58" i="6" s="1"/>
  <c r="AD58" i="6"/>
  <c r="R58" i="6"/>
  <c r="G59" i="6"/>
  <c r="Q58" i="6"/>
  <c r="F59" i="6"/>
  <c r="E59" i="6"/>
  <c r="P59" i="6" s="1"/>
  <c r="P58" i="6"/>
  <c r="W51" i="6"/>
  <c r="AI51" i="6" s="1"/>
  <c r="V51" i="6"/>
  <c r="AH51" i="6"/>
  <c r="U51" i="6"/>
  <c r="AG51" i="6" s="1"/>
  <c r="AF51" i="6"/>
  <c r="T51" i="6"/>
  <c r="AE51" i="6"/>
  <c r="AA51" i="6"/>
  <c r="S51" i="6"/>
  <c r="Z51" i="6"/>
  <c r="AB51" i="6" s="1"/>
  <c r="AD51" i="6"/>
  <c r="R51" i="6"/>
  <c r="X45" i="6"/>
  <c r="M47" i="6"/>
  <c r="AJ45" i="6"/>
  <c r="L47" i="6"/>
  <c r="L54" i="6"/>
  <c r="L52" i="6"/>
  <c r="L60" i="6"/>
  <c r="L56" i="6"/>
  <c r="M74" i="6"/>
  <c r="X44" i="6"/>
  <c r="AJ44" i="6" s="1"/>
  <c r="L74" i="6"/>
  <c r="W44" i="6"/>
  <c r="AI44" i="6" s="1"/>
  <c r="AH44" i="6"/>
  <c r="K74" i="6"/>
  <c r="V44" i="6"/>
  <c r="U44" i="6"/>
  <c r="AG44" i="6"/>
  <c r="J74" i="6"/>
  <c r="T44" i="6"/>
  <c r="AF44" i="6"/>
  <c r="I74" i="6"/>
  <c r="H74" i="6"/>
  <c r="S44" i="6"/>
  <c r="AA44" i="6"/>
  <c r="AE44" i="6"/>
  <c r="R44" i="6"/>
  <c r="G74" i="6"/>
  <c r="Z44" i="6"/>
  <c r="AB44" i="6" s="1"/>
  <c r="AD44" i="6"/>
  <c r="F74" i="6"/>
  <c r="Q44" i="6"/>
  <c r="P44" i="6"/>
  <c r="E74" i="6"/>
  <c r="M42" i="6"/>
  <c r="AJ38" i="6"/>
  <c r="X38" i="6"/>
  <c r="M40" i="6"/>
  <c r="AI38" i="6"/>
  <c r="L42" i="6"/>
  <c r="L40" i="6"/>
  <c r="W38" i="6"/>
  <c r="K40" i="6"/>
  <c r="AH38" i="6"/>
  <c r="K45" i="6"/>
  <c r="W45" i="6" s="1"/>
  <c r="AI45" i="6" s="1"/>
  <c r="K42" i="6"/>
  <c r="V38" i="6"/>
  <c r="U38" i="6"/>
  <c r="AG38" i="6"/>
  <c r="J45" i="6"/>
  <c r="J40" i="6"/>
  <c r="J42" i="6"/>
  <c r="I40" i="6"/>
  <c r="I42" i="6"/>
  <c r="T38" i="6"/>
  <c r="AF38" i="6"/>
  <c r="I45" i="6"/>
  <c r="H40" i="6"/>
  <c r="AA38" i="6"/>
  <c r="H45" i="6"/>
  <c r="H42" i="6"/>
  <c r="S38" i="6"/>
  <c r="AE38" i="6" s="1"/>
  <c r="G40" i="6"/>
  <c r="AD38" i="6"/>
  <c r="Z38" i="6"/>
  <c r="AB38" i="6" s="1"/>
  <c r="G42" i="6"/>
  <c r="G45" i="6"/>
  <c r="R38" i="6"/>
  <c r="F40" i="6"/>
  <c r="Q38" i="6"/>
  <c r="F45" i="6"/>
  <c r="F42" i="6"/>
  <c r="P38" i="6"/>
  <c r="E40" i="6"/>
  <c r="E42" i="6"/>
  <c r="E45" i="6"/>
  <c r="D40" i="6"/>
  <c r="D45" i="6"/>
  <c r="D42" i="6"/>
  <c r="AJ36" i="6"/>
  <c r="X36" i="6"/>
  <c r="AI36" i="6"/>
  <c r="W36" i="6"/>
  <c r="V36" i="6"/>
  <c r="AH36" i="6"/>
  <c r="U36" i="6"/>
  <c r="AG36" i="6" s="1"/>
  <c r="AF36" i="6"/>
  <c r="T36" i="6"/>
  <c r="S36" i="6"/>
  <c r="AE36" i="6"/>
  <c r="AA36" i="6"/>
  <c r="R36" i="6"/>
  <c r="Z36" i="6"/>
  <c r="AB36" i="6" s="1"/>
  <c r="AD36" i="6"/>
  <c r="L29" i="6"/>
  <c r="W28" i="6"/>
  <c r="AO9" i="6" s="1"/>
  <c r="L88" i="6"/>
  <c r="AI28" i="6"/>
  <c r="K29" i="6"/>
  <c r="AH28" i="6"/>
  <c r="K88" i="6"/>
  <c r="V28" i="6"/>
  <c r="AN9" i="6" s="1"/>
  <c r="U28" i="6"/>
  <c r="AM9" i="6" s="1"/>
  <c r="AG28" i="6"/>
  <c r="J29" i="6"/>
  <c r="J88" i="6"/>
  <c r="I88" i="6"/>
  <c r="I29" i="6"/>
  <c r="T28" i="6"/>
  <c r="AF28" i="6"/>
  <c r="H29" i="6"/>
  <c r="H88" i="6"/>
  <c r="AE28" i="6"/>
  <c r="AA28" i="6"/>
  <c r="S28" i="6"/>
  <c r="R28" i="6"/>
  <c r="AD28" i="6"/>
  <c r="G29" i="6"/>
  <c r="Z28" i="6"/>
  <c r="AB28" i="6" s="1"/>
  <c r="G88" i="6"/>
  <c r="F29" i="6"/>
  <c r="Q28" i="6"/>
  <c r="F88" i="6"/>
  <c r="E88" i="6"/>
  <c r="E29" i="6"/>
  <c r="P28" i="6"/>
  <c r="L81" i="6"/>
  <c r="AI21" i="6"/>
  <c r="W21" i="6"/>
  <c r="AO8" i="6" s="1"/>
  <c r="AH21" i="6"/>
  <c r="K81" i="6"/>
  <c r="U21" i="6"/>
  <c r="AM8" i="6" s="1"/>
  <c r="AG21" i="6"/>
  <c r="J81" i="6"/>
  <c r="T21" i="6"/>
  <c r="AF21" i="6"/>
  <c r="I81" i="6"/>
  <c r="H81" i="6"/>
  <c r="S21" i="6"/>
  <c r="AA21" i="6"/>
  <c r="AE21" i="6"/>
  <c r="R21" i="6"/>
  <c r="G81" i="6"/>
  <c r="AD21" i="6"/>
  <c r="Z21" i="6"/>
  <c r="AB21" i="6" s="1"/>
  <c r="Q21" i="6"/>
  <c r="F81" i="6"/>
  <c r="M10" i="6"/>
  <c r="X8" i="6"/>
  <c r="M15" i="6"/>
  <c r="M68" i="6"/>
  <c r="M12" i="6"/>
  <c r="L68" i="6"/>
  <c r="L12" i="6"/>
  <c r="L15" i="6"/>
  <c r="W8" i="6"/>
  <c r="AO5" i="6" s="1"/>
  <c r="L10" i="6"/>
  <c r="AI8" i="6"/>
  <c r="AH8" i="6"/>
  <c r="V8" i="6"/>
  <c r="AN5" i="6" s="1"/>
  <c r="K68" i="6"/>
  <c r="K15" i="6"/>
  <c r="K10" i="6"/>
  <c r="K12" i="6"/>
  <c r="J12" i="6"/>
  <c r="J10" i="6"/>
  <c r="J15" i="6"/>
  <c r="AG8" i="6"/>
  <c r="U8" i="6"/>
  <c r="AM5" i="6" s="1"/>
  <c r="J68" i="6"/>
  <c r="T8" i="6"/>
  <c r="I15" i="6"/>
  <c r="I68" i="6"/>
  <c r="I10" i="6"/>
  <c r="I12" i="6"/>
  <c r="AF8" i="6"/>
  <c r="H12" i="6"/>
  <c r="AE8" i="6"/>
  <c r="S8" i="6"/>
  <c r="H15" i="6"/>
  <c r="H68" i="6"/>
  <c r="H10" i="6"/>
  <c r="AA8" i="6"/>
  <c r="G68" i="6"/>
  <c r="Z8" i="6"/>
  <c r="AB8" i="6" s="1"/>
  <c r="G12" i="6"/>
  <c r="G15" i="6"/>
  <c r="R8" i="6"/>
  <c r="G10" i="6"/>
  <c r="AD8" i="6"/>
  <c r="F12" i="6"/>
  <c r="F15" i="6"/>
  <c r="F68" i="6"/>
  <c r="F10" i="6"/>
  <c r="Q8" i="6"/>
  <c r="E12" i="6"/>
  <c r="P8" i="6"/>
  <c r="E15" i="6"/>
  <c r="E10" i="6"/>
  <c r="E68" i="6"/>
  <c r="E70" i="6" s="1"/>
  <c r="D12" i="6"/>
  <c r="D72" i="6" s="1"/>
  <c r="D10" i="6"/>
  <c r="D15" i="6"/>
  <c r="M66" i="6"/>
  <c r="AJ6" i="6"/>
  <c r="X6" i="6"/>
  <c r="W6" i="6"/>
  <c r="L66" i="6"/>
  <c r="AI6" i="6"/>
  <c r="AH6" i="6"/>
  <c r="V6" i="6"/>
  <c r="J66" i="6"/>
  <c r="U6" i="6"/>
  <c r="AG6" i="6"/>
  <c r="I66" i="6"/>
  <c r="T6" i="6"/>
  <c r="AF6" i="6"/>
  <c r="H66" i="6"/>
  <c r="AA6" i="6"/>
  <c r="S6" i="6"/>
  <c r="AE6" i="6" s="1"/>
  <c r="R6" i="6"/>
  <c r="Z6" i="6"/>
  <c r="AB6" i="6" s="1"/>
  <c r="AD6" i="6"/>
  <c r="G66" i="6"/>
  <c r="Q6" i="6"/>
  <c r="F66" i="6"/>
  <c r="P6" i="6"/>
  <c r="E66" i="6"/>
  <c r="D89" i="6"/>
  <c r="W59" i="6" l="1"/>
  <c r="AI59" i="6"/>
  <c r="V59" i="6"/>
  <c r="AH59" i="6"/>
  <c r="U59" i="6"/>
  <c r="AG59" i="6"/>
  <c r="T59" i="6"/>
  <c r="AF59" i="6"/>
  <c r="S59" i="6"/>
  <c r="AA59" i="6"/>
  <c r="AE59" i="6"/>
  <c r="R59" i="6"/>
  <c r="Z59" i="6"/>
  <c r="AB59" i="6" s="1"/>
  <c r="AD59" i="6"/>
  <c r="X47" i="6"/>
  <c r="AJ47" i="6"/>
  <c r="M49" i="6"/>
  <c r="L49" i="6"/>
  <c r="X42" i="6"/>
  <c r="AJ42" i="6"/>
  <c r="X40" i="6"/>
  <c r="AJ40" i="6"/>
  <c r="W42" i="6"/>
  <c r="AI42" i="6"/>
  <c r="W40" i="6"/>
  <c r="AI40" i="6"/>
  <c r="V40" i="6"/>
  <c r="AH40" i="6"/>
  <c r="V45" i="6"/>
  <c r="K52" i="6"/>
  <c r="W52" i="6" s="1"/>
  <c r="AI52" i="6" s="1"/>
  <c r="AH45" i="6"/>
  <c r="K56" i="6"/>
  <c r="W56" i="6" s="1"/>
  <c r="AI56" i="6" s="1"/>
  <c r="K47" i="6"/>
  <c r="W47" i="6" s="1"/>
  <c r="AI47" i="6" s="1"/>
  <c r="K54" i="6"/>
  <c r="W54" i="6" s="1"/>
  <c r="AI54" i="6" s="1"/>
  <c r="K60" i="6"/>
  <c r="W60" i="6" s="1"/>
  <c r="AI60" i="6" s="1"/>
  <c r="V42" i="6"/>
  <c r="AH42" i="6"/>
  <c r="J52" i="6"/>
  <c r="J60" i="6"/>
  <c r="J47" i="6"/>
  <c r="J54" i="6"/>
  <c r="J56" i="6"/>
  <c r="U45" i="6"/>
  <c r="AG45" i="6" s="1"/>
  <c r="U40" i="6"/>
  <c r="AG40" i="6"/>
  <c r="U42" i="6"/>
  <c r="AG42" i="6"/>
  <c r="T40" i="6"/>
  <c r="AF40" i="6"/>
  <c r="T42" i="6"/>
  <c r="AF42" i="6"/>
  <c r="I47" i="6"/>
  <c r="I56" i="6"/>
  <c r="I52" i="6"/>
  <c r="T45" i="6"/>
  <c r="AF45" i="6" s="1"/>
  <c r="I54" i="6"/>
  <c r="I60" i="6"/>
  <c r="S40" i="6"/>
  <c r="AA40" i="6"/>
  <c r="AE40" i="6"/>
  <c r="H60" i="6"/>
  <c r="AE45" i="6"/>
  <c r="H56" i="6"/>
  <c r="S45" i="6"/>
  <c r="AA45" i="6"/>
  <c r="H47" i="6"/>
  <c r="H52" i="6"/>
  <c r="H54" i="6"/>
  <c r="S42" i="6"/>
  <c r="AA42" i="6"/>
  <c r="AE42" i="6"/>
  <c r="R40" i="6"/>
  <c r="Z40" i="6"/>
  <c r="AB40" i="6" s="1"/>
  <c r="AD40" i="6"/>
  <c r="R42" i="6"/>
  <c r="Z42" i="6"/>
  <c r="AB42" i="6" s="1"/>
  <c r="AD42" i="6"/>
  <c r="R45" i="6"/>
  <c r="Z45" i="6"/>
  <c r="AB45" i="6" s="1"/>
  <c r="G52" i="6"/>
  <c r="G54" i="6"/>
  <c r="G47" i="6"/>
  <c r="AD45" i="6"/>
  <c r="G56" i="6"/>
  <c r="G60" i="6"/>
  <c r="F56" i="6"/>
  <c r="F54" i="6"/>
  <c r="Q45" i="6"/>
  <c r="F52" i="6"/>
  <c r="F47" i="6"/>
  <c r="P45" i="6"/>
  <c r="E52" i="6"/>
  <c r="E56" i="6"/>
  <c r="E47" i="6"/>
  <c r="E54" i="6"/>
  <c r="E60" i="6"/>
  <c r="P60" i="6" s="1"/>
  <c r="D60" i="6"/>
  <c r="D47" i="6"/>
  <c r="D49" i="6" s="1"/>
  <c r="D52" i="6"/>
  <c r="D54" i="6"/>
  <c r="D56" i="6"/>
  <c r="W29" i="6"/>
  <c r="AI29" i="6"/>
  <c r="L89" i="6"/>
  <c r="V29" i="6"/>
  <c r="AH29" i="6"/>
  <c r="K89" i="6"/>
  <c r="J89" i="6"/>
  <c r="U29" i="6"/>
  <c r="AG29" i="6" s="1"/>
  <c r="I89" i="6"/>
  <c r="T29" i="6"/>
  <c r="AF29" i="6"/>
  <c r="S29" i="6"/>
  <c r="AA29" i="6"/>
  <c r="H89" i="6"/>
  <c r="AE29" i="6"/>
  <c r="Z29" i="6"/>
  <c r="AB29" i="6" s="1"/>
  <c r="G89" i="6"/>
  <c r="R29" i="6"/>
  <c r="AD29" i="6"/>
  <c r="F89" i="6"/>
  <c r="Q29" i="6"/>
  <c r="P29" i="6"/>
  <c r="E89" i="6"/>
  <c r="X10" i="6"/>
  <c r="AJ10" i="6"/>
  <c r="M70" i="6"/>
  <c r="M75" i="6"/>
  <c r="X15" i="6"/>
  <c r="AJ15" i="6"/>
  <c r="M17" i="6"/>
  <c r="M72" i="6"/>
  <c r="X12" i="6"/>
  <c r="AJ12" i="6"/>
  <c r="L72" i="6"/>
  <c r="W12" i="6"/>
  <c r="AI12" i="6"/>
  <c r="W15" i="6"/>
  <c r="L17" i="6"/>
  <c r="L22" i="6"/>
  <c r="L26" i="6"/>
  <c r="L30" i="6"/>
  <c r="L75" i="6"/>
  <c r="AI15" i="6"/>
  <c r="L24" i="6"/>
  <c r="W10" i="6"/>
  <c r="L70" i="6"/>
  <c r="AI10" i="6"/>
  <c r="V15" i="6"/>
  <c r="AH15" i="6"/>
  <c r="K75" i="6"/>
  <c r="K30" i="6"/>
  <c r="K22" i="6"/>
  <c r="K24" i="6"/>
  <c r="K26" i="6"/>
  <c r="K17" i="6"/>
  <c r="V10" i="6"/>
  <c r="AH10" i="6"/>
  <c r="K70" i="6"/>
  <c r="V12" i="6"/>
  <c r="AH12" i="6"/>
  <c r="K72" i="6"/>
  <c r="J72" i="6"/>
  <c r="U12" i="6"/>
  <c r="AG12" i="6"/>
  <c r="U10" i="6"/>
  <c r="J70" i="6"/>
  <c r="AG10" i="6"/>
  <c r="J30" i="6"/>
  <c r="J75" i="6"/>
  <c r="J24" i="6"/>
  <c r="J26" i="6"/>
  <c r="J17" i="6"/>
  <c r="U15" i="6"/>
  <c r="AG15" i="6"/>
  <c r="J22" i="6"/>
  <c r="I24" i="6"/>
  <c r="I17" i="6"/>
  <c r="I30" i="6"/>
  <c r="T15" i="6"/>
  <c r="I26" i="6"/>
  <c r="AF15" i="6"/>
  <c r="I22" i="6"/>
  <c r="I75" i="6"/>
  <c r="AF10" i="6"/>
  <c r="T10" i="6"/>
  <c r="I70" i="6"/>
  <c r="AF12" i="6"/>
  <c r="I72" i="6"/>
  <c r="T12" i="6"/>
  <c r="AE12" i="6"/>
  <c r="S12" i="6"/>
  <c r="H72" i="6"/>
  <c r="AA12" i="6"/>
  <c r="H17" i="6"/>
  <c r="S15" i="6"/>
  <c r="AA15" i="6"/>
  <c r="H75" i="6"/>
  <c r="H26" i="6"/>
  <c r="AE15" i="6"/>
  <c r="H22" i="6"/>
  <c r="H24" i="6"/>
  <c r="H30" i="6"/>
  <c r="H70" i="6"/>
  <c r="S10" i="6"/>
  <c r="AA10" i="6"/>
  <c r="AE10" i="6"/>
  <c r="G72" i="6"/>
  <c r="R12" i="6"/>
  <c r="Z12" i="6"/>
  <c r="AB12" i="6" s="1"/>
  <c r="AD12" i="6"/>
  <c r="Z15" i="6"/>
  <c r="AB15" i="6" s="1"/>
  <c r="G17" i="6"/>
  <c r="G26" i="6"/>
  <c r="AD15" i="6"/>
  <c r="G75" i="6"/>
  <c r="R15" i="6"/>
  <c r="G22" i="6"/>
  <c r="G24" i="6"/>
  <c r="G30" i="6"/>
  <c r="Z10" i="6"/>
  <c r="AB10" i="6" s="1"/>
  <c r="AD10" i="6"/>
  <c r="R10" i="6"/>
  <c r="G70" i="6"/>
  <c r="F72" i="6"/>
  <c r="Q12" i="6"/>
  <c r="Q15" i="6"/>
  <c r="F24" i="6"/>
  <c r="F26" i="6"/>
  <c r="F30" i="6"/>
  <c r="F22" i="6"/>
  <c r="F75" i="6"/>
  <c r="F17" i="6"/>
  <c r="Q10" i="6"/>
  <c r="F70" i="6"/>
  <c r="P12" i="6"/>
  <c r="E72" i="6"/>
  <c r="E24" i="6"/>
  <c r="P24" i="6" s="1"/>
  <c r="E30" i="6"/>
  <c r="E17" i="6"/>
  <c r="E75" i="6"/>
  <c r="E26" i="6"/>
  <c r="E22" i="6"/>
  <c r="P15" i="6"/>
  <c r="D24" i="6"/>
  <c r="D26" i="6"/>
  <c r="D30" i="6"/>
  <c r="D75" i="6"/>
  <c r="D17" i="6"/>
  <c r="D22" i="6"/>
  <c r="Q59" i="6"/>
  <c r="P40" i="6"/>
  <c r="Q42" i="6"/>
  <c r="Q40" i="6"/>
  <c r="P42" i="6"/>
  <c r="P10" i="6"/>
  <c r="AP5" i="6"/>
  <c r="AJ8" i="6"/>
  <c r="X49" i="6" l="1"/>
  <c r="AJ49" i="6"/>
  <c r="V52" i="6"/>
  <c r="AH52" i="6"/>
  <c r="V56" i="6"/>
  <c r="AH56" i="6"/>
  <c r="AH47" i="6"/>
  <c r="V47" i="6"/>
  <c r="K49" i="6"/>
  <c r="W49" i="6" s="1"/>
  <c r="AI49" i="6" s="1"/>
  <c r="AH54" i="6"/>
  <c r="V54" i="6"/>
  <c r="V60" i="6"/>
  <c r="AH60" i="6"/>
  <c r="U52" i="6"/>
  <c r="AG52" i="6"/>
  <c r="U60" i="6"/>
  <c r="AG60" i="6"/>
  <c r="J49" i="6"/>
  <c r="AG47" i="6"/>
  <c r="AG54" i="6"/>
  <c r="U54" i="6"/>
  <c r="U56" i="6"/>
  <c r="AG56" i="6" s="1"/>
  <c r="AF47" i="6"/>
  <c r="I49" i="6"/>
  <c r="T47" i="6"/>
  <c r="T56" i="6"/>
  <c r="AF56" i="6"/>
  <c r="T52" i="6"/>
  <c r="AF52" i="6"/>
  <c r="T54" i="6"/>
  <c r="AF54" i="6"/>
  <c r="T60" i="6"/>
  <c r="AF60" i="6"/>
  <c r="S60" i="6"/>
  <c r="AE60" i="6"/>
  <c r="AA60" i="6"/>
  <c r="AA56" i="6"/>
  <c r="AE56" i="6"/>
  <c r="S56" i="6"/>
  <c r="S47" i="6"/>
  <c r="H49" i="6"/>
  <c r="AA47" i="6"/>
  <c r="AE47" i="6"/>
  <c r="AE52" i="6"/>
  <c r="S52" i="6"/>
  <c r="AA52" i="6"/>
  <c r="AA54" i="6"/>
  <c r="S54" i="6"/>
  <c r="AE54" i="6"/>
  <c r="Z52" i="6"/>
  <c r="AB52" i="6" s="1"/>
  <c r="AD52" i="6"/>
  <c r="R52" i="6"/>
  <c r="Z54" i="6"/>
  <c r="AB54" i="6" s="1"/>
  <c r="AD54" i="6"/>
  <c r="R54" i="6"/>
  <c r="Z47" i="6"/>
  <c r="AB47" i="6" s="1"/>
  <c r="G49" i="6"/>
  <c r="AD47" i="6"/>
  <c r="R47" i="6"/>
  <c r="AD56" i="6"/>
  <c r="R56" i="6"/>
  <c r="Z56" i="6"/>
  <c r="AB56" i="6" s="1"/>
  <c r="R60" i="6"/>
  <c r="G95" i="6"/>
  <c r="Z60" i="6"/>
  <c r="AB60" i="6" s="1"/>
  <c r="AD60" i="6"/>
  <c r="Q95" i="6"/>
  <c r="F49" i="6"/>
  <c r="Q47" i="6"/>
  <c r="P47" i="6"/>
  <c r="E49" i="6"/>
  <c r="P49" i="6" s="1"/>
  <c r="M77" i="6"/>
  <c r="M19" i="6"/>
  <c r="X17" i="6"/>
  <c r="AJ17" i="6" s="1"/>
  <c r="L77" i="6"/>
  <c r="W17" i="6"/>
  <c r="AI17" i="6"/>
  <c r="L19" i="6"/>
  <c r="AI22" i="6"/>
  <c r="W22" i="6"/>
  <c r="L82" i="6"/>
  <c r="L86" i="6"/>
  <c r="W26" i="6"/>
  <c r="AI26" i="6"/>
  <c r="AI30" i="6"/>
  <c r="L90" i="6"/>
  <c r="W30" i="6"/>
  <c r="W24" i="6"/>
  <c r="AI24" i="6"/>
  <c r="L84" i="6"/>
  <c r="AH30" i="6"/>
  <c r="V30" i="6"/>
  <c r="K90" i="6"/>
  <c r="K82" i="6"/>
  <c r="AH22" i="6"/>
  <c r="V22" i="6"/>
  <c r="AH24" i="6"/>
  <c r="K84" i="6"/>
  <c r="V24" i="6"/>
  <c r="K86" i="6"/>
  <c r="V26" i="6"/>
  <c r="AH26" i="6"/>
  <c r="K77" i="6"/>
  <c r="V17" i="6"/>
  <c r="AH17" i="6" s="1"/>
  <c r="K19" i="6"/>
  <c r="U30" i="6"/>
  <c r="AG30" i="6"/>
  <c r="J90" i="6"/>
  <c r="J84" i="6"/>
  <c r="U24" i="6"/>
  <c r="AG24" i="6"/>
  <c r="U26" i="6"/>
  <c r="AG26" i="6"/>
  <c r="J86" i="6"/>
  <c r="U17" i="6"/>
  <c r="J19" i="6"/>
  <c r="AG17" i="6"/>
  <c r="J77" i="6"/>
  <c r="U22" i="6"/>
  <c r="J82" i="6"/>
  <c r="AG22" i="6"/>
  <c r="T24" i="6"/>
  <c r="AF24" i="6"/>
  <c r="I84" i="6"/>
  <c r="T17" i="6"/>
  <c r="I77" i="6"/>
  <c r="AF17" i="6"/>
  <c r="I19" i="6"/>
  <c r="AF30" i="6"/>
  <c r="I90" i="6"/>
  <c r="T30" i="6"/>
  <c r="T26" i="6"/>
  <c r="AF26" i="6"/>
  <c r="I86" i="6"/>
  <c r="I82" i="6"/>
  <c r="AF22" i="6"/>
  <c r="T22" i="6"/>
  <c r="AE17" i="6"/>
  <c r="H77" i="6"/>
  <c r="S17" i="6"/>
  <c r="AA17" i="6"/>
  <c r="H19" i="6"/>
  <c r="H86" i="6"/>
  <c r="S26" i="6"/>
  <c r="AA26" i="6"/>
  <c r="AE26" i="6"/>
  <c r="S22" i="6"/>
  <c r="AE22" i="6"/>
  <c r="H82" i="6"/>
  <c r="AA22" i="6"/>
  <c r="AA24" i="6"/>
  <c r="AE24" i="6"/>
  <c r="S24" i="6"/>
  <c r="H84" i="6"/>
  <c r="AA30" i="6"/>
  <c r="S30" i="6"/>
  <c r="AE30" i="6"/>
  <c r="H90" i="6"/>
  <c r="Z17" i="6"/>
  <c r="AB17" i="6" s="1"/>
  <c r="G19" i="6"/>
  <c r="G77" i="6"/>
  <c r="R17" i="6"/>
  <c r="AD17" i="6"/>
  <c r="G86" i="6"/>
  <c r="R26" i="6"/>
  <c r="Z26" i="6"/>
  <c r="AB26" i="6" s="1"/>
  <c r="AD26" i="6"/>
  <c r="Z22" i="6"/>
  <c r="AB22" i="6" s="1"/>
  <c r="AD22" i="6"/>
  <c r="G82" i="6"/>
  <c r="R22" i="6"/>
  <c r="Z24" i="6"/>
  <c r="AB24" i="6" s="1"/>
  <c r="AD24" i="6"/>
  <c r="G84" i="6"/>
  <c r="R24" i="6"/>
  <c r="G90" i="6"/>
  <c r="G94" i="6"/>
  <c r="R30" i="6"/>
  <c r="Z30" i="6"/>
  <c r="AB30" i="6" s="1"/>
  <c r="AD30" i="6"/>
  <c r="F84" i="6"/>
  <c r="Q24" i="6"/>
  <c r="Q26" i="6"/>
  <c r="F86" i="6"/>
  <c r="Q30" i="6"/>
  <c r="F90" i="6"/>
  <c r="F94" i="6"/>
  <c r="Q94" i="6"/>
  <c r="F82" i="6"/>
  <c r="Q22" i="6"/>
  <c r="Q17" i="6"/>
  <c r="F19" i="6"/>
  <c r="F77" i="6"/>
  <c r="P30" i="6"/>
  <c r="E90" i="6"/>
  <c r="E19" i="6"/>
  <c r="P17" i="6"/>
  <c r="E77" i="6"/>
  <c r="E84" i="6"/>
  <c r="E82" i="6"/>
  <c r="E86" i="6"/>
  <c r="D84" i="6"/>
  <c r="D90" i="6"/>
  <c r="D82" i="6"/>
  <c r="D86" i="6"/>
  <c r="D77" i="6"/>
  <c r="D19" i="6"/>
  <c r="D79" i="6" s="1"/>
  <c r="P26" i="6"/>
  <c r="P22" i="6"/>
  <c r="Q54" i="6"/>
  <c r="Q52" i="6"/>
  <c r="P56" i="6"/>
  <c r="Q56" i="6"/>
  <c r="P52" i="6"/>
  <c r="P54" i="6"/>
  <c r="V49" i="6" l="1"/>
  <c r="AH49" i="6"/>
  <c r="U49" i="6"/>
  <c r="AG49" i="6"/>
  <c r="T49" i="6"/>
  <c r="AF49" i="6" s="1"/>
  <c r="AA49" i="6"/>
  <c r="S49" i="6"/>
  <c r="AE49" i="6" s="1"/>
  <c r="Z49" i="6"/>
  <c r="AB49" i="6" s="1"/>
  <c r="R49" i="6"/>
  <c r="AD49" i="6"/>
  <c r="M79" i="6"/>
  <c r="X19" i="6"/>
  <c r="AJ19" i="6"/>
  <c r="AI19" i="6"/>
  <c r="L79" i="6"/>
  <c r="W19" i="6"/>
  <c r="AH19" i="6"/>
  <c r="V19" i="6"/>
  <c r="U19" i="6"/>
  <c r="AG19" i="6"/>
  <c r="J79" i="6"/>
  <c r="I79" i="6"/>
  <c r="T19" i="6"/>
  <c r="AF19" i="6" s="1"/>
  <c r="H79" i="6"/>
  <c r="AE19" i="6"/>
  <c r="AA19" i="6"/>
  <c r="S19" i="6"/>
  <c r="R19" i="6"/>
  <c r="AD19" i="6"/>
  <c r="Z19" i="6"/>
  <c r="AB19" i="6" s="1"/>
  <c r="G79" i="6"/>
  <c r="F79" i="6"/>
  <c r="Q19" i="6"/>
  <c r="P19" i="6"/>
  <c r="E79" i="6"/>
  <c r="Q4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39" authorId="0" shapeId="0" xr:uid="{8B42A453-0159-47E2-BA31-56BCA16D50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S43" authorId="0" shapeId="0" xr:uid="{17FDE149-585D-41E6-8B2C-9F87955A68C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U47" authorId="0" shapeId="0" xr:uid="{22CCA5D9-253C-4F0F-8F11-A88E2C23B50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F60" authorId="0" shapeId="0" xr:uid="{BC8BD183-94A6-4555-850E-5DAD706EBCB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Q60" authorId="0" shapeId="0" xr:uid="{FA377E92-2C3E-48FE-A780-80D4FE1D27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</commentList>
</comments>
</file>

<file path=xl/sharedStrings.xml><?xml version="1.0" encoding="utf-8"?>
<sst xmlns="http://schemas.openxmlformats.org/spreadsheetml/2006/main" count="107" uniqueCount="42">
  <si>
    <t>การส่งออก</t>
  </si>
  <si>
    <t>หน่วย : ร้อยละ</t>
  </si>
  <si>
    <t>Q1</t>
  </si>
  <si>
    <t>Q2</t>
  </si>
  <si>
    <t>H1</t>
  </si>
  <si>
    <t>Q3</t>
  </si>
  <si>
    <t>Q4</t>
  </si>
  <si>
    <t>H2</t>
  </si>
  <si>
    <t>การนำเข้า</t>
  </si>
  <si>
    <t>ดุลการค้า</t>
  </si>
  <si>
    <t>ที่มา : ศูนย์เทคโนโลยีสารสนเทศและการสื่อสาร สำนักงานปลัดกระทรวงพาณิชย์</t>
  </si>
  <si>
    <t>อัตราขยายตัว</t>
  </si>
  <si>
    <t>มูลค่า : ล้านดอลลาร์สหรัฐ</t>
  </si>
  <si>
    <t>เฉลี่ย 63-67</t>
  </si>
  <si>
    <t>% CAGR</t>
  </si>
  <si>
    <t>68/เฉลี่ย 63-67</t>
  </si>
  <si>
    <t>ม.ค.</t>
  </si>
  <si>
    <t>ก.พ.</t>
  </si>
  <si>
    <t>ม.ค.-ก.พ.</t>
  </si>
  <si>
    <t>มี.ค.</t>
  </si>
  <si>
    <t>เม.ย.</t>
  </si>
  <si>
    <t>ม.ค.-เม.ย.</t>
  </si>
  <si>
    <t>พ.ค.</t>
  </si>
  <si>
    <t>ม.ค.-พ.ค.</t>
  </si>
  <si>
    <t>มิ.ย.</t>
  </si>
  <si>
    <t>ก.ค.</t>
  </si>
  <si>
    <t>ม.ค.-ก.ค.</t>
  </si>
  <si>
    <t>ส.ค.</t>
  </si>
  <si>
    <t>ม.ค.-ส.ค.</t>
  </si>
  <si>
    <t>ก.ย.</t>
  </si>
  <si>
    <t>ม.ค.-ก.ย.</t>
  </si>
  <si>
    <t>ต.ค.</t>
  </si>
  <si>
    <t>ม.ค.-ต.ค.</t>
  </si>
  <si>
    <t>พ.ย.</t>
  </si>
  <si>
    <t>ม.ค.-พ.ย.</t>
  </si>
  <si>
    <t>ธ.ค.</t>
  </si>
  <si>
    <t>ม.ค.-ธ.ค.</t>
  </si>
  <si>
    <t xml:space="preserve">หมายเหตุ : ปี 2568 เป็นตัวเลขเบื้องต้น </t>
  </si>
  <si>
    <t>61-65</t>
  </si>
  <si>
    <t>ส่งออกเฉลี่ย</t>
  </si>
  <si>
    <t>นำเข้าเฉลี่ย</t>
  </si>
  <si>
    <t>QoQ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</si>
</sst>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 ;[Red]\-0.00\ "/>
    <numFmt numFmtId="165" formatCode="#,##0.0"/>
    <numFmt numFmtId="166" formatCode="0.0_ ;[Red]\-0.0\ "/>
    <numFmt numFmtId="167" formatCode="#,##0.00_ ;[Red]\-#,##0.00\ "/>
    <numFmt numFmtId="168" formatCode="0.0"/>
  </numFmts>
  <fonts count="38" x14ac:knownFonts="1">
    <font>
      <sz val="14"/>
      <name val="AngsanaUPC"/>
    </font>
    <font>
      <b/>
      <sz val="13"/>
      <name val="TH SarabunPSK"/>
      <family val="2"/>
    </font>
    <font>
      <sz val="12"/>
      <name val="TH SarabunPSK"/>
      <family val="2"/>
    </font>
    <font>
      <sz val="12"/>
      <name val="TH Sarabun New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2"/>
      <color theme="1"/>
      <name val="TH SarabunPSK"/>
      <family val="2"/>
    </font>
    <font>
      <b/>
      <sz val="12"/>
      <name val="TH Sarabun New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3"/>
      <name val="TH Sarabun New"/>
      <family val="2"/>
    </font>
    <font>
      <sz val="14"/>
      <name val="DilleniaUPC"/>
      <family val="1"/>
    </font>
    <font>
      <sz val="13"/>
      <name val="AngsanaUPC"/>
      <family val="1"/>
    </font>
    <font>
      <sz val="14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AngsanaUPC"/>
      <family val="1"/>
    </font>
    <font>
      <b/>
      <sz val="13"/>
      <name val="TH Sarabun New"/>
      <family val="2"/>
    </font>
    <font>
      <sz val="11"/>
      <name val="TH SarabunPSK"/>
      <family val="2"/>
    </font>
    <font>
      <b/>
      <sz val="12"/>
      <name val="TH SarabunPSK"/>
      <family val="2"/>
      <charset val="222"/>
    </font>
    <font>
      <sz val="12"/>
      <color rgb="FF000000"/>
      <name val="TH Sarabun New"/>
      <family val="2"/>
    </font>
    <font>
      <sz val="14"/>
      <color theme="0" tint="-0.249977111117893"/>
      <name val="TH Sarabun New"/>
      <family val="2"/>
    </font>
    <font>
      <b/>
      <sz val="13"/>
      <name val="THSarabunNew"/>
    </font>
    <font>
      <sz val="14"/>
      <name val="THSarabunNew"/>
    </font>
    <font>
      <sz val="12"/>
      <name val="THSarabunNew"/>
    </font>
    <font>
      <b/>
      <sz val="11"/>
      <name val="TH Sarabun New"/>
      <family val="2"/>
    </font>
    <font>
      <sz val="14"/>
      <color theme="0" tint="-0.249977111117893"/>
      <name val="TH SarabunPSK"/>
      <family val="2"/>
    </font>
    <font>
      <sz val="12"/>
      <name val="AngsanaUPC"/>
      <family val="1"/>
    </font>
    <font>
      <b/>
      <sz val="14"/>
      <name val="TH Sarabun New"/>
      <family val="2"/>
    </font>
    <font>
      <b/>
      <sz val="14"/>
      <name val="TH SarabunPSK"/>
      <family val="2"/>
      <charset val="222"/>
    </font>
    <font>
      <b/>
      <sz val="14"/>
      <color theme="0" tint="-0.249977111117893"/>
      <name val="TH SarabunPSK"/>
      <family val="2"/>
      <charset val="222"/>
    </font>
    <font>
      <b/>
      <sz val="12"/>
      <name val="TH Sarabun New"/>
      <family val="2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TH SarabunPSK"/>
      <family val="2"/>
    </font>
    <font>
      <sz val="15"/>
      <color theme="0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3" fillId="0" borderId="0"/>
    <xf numFmtId="0" fontId="18" fillId="0" borderId="0"/>
    <xf numFmtId="0" fontId="6" fillId="0" borderId="0"/>
  </cellStyleXfs>
  <cellXfs count="168">
    <xf numFmtId="0" fontId="0" fillId="0" borderId="0" xfId="0"/>
    <xf numFmtId="165" fontId="2" fillId="0" borderId="5" xfId="1" applyNumberFormat="1" applyFont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165" fontId="5" fillId="0" borderId="7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7" fontId="2" fillId="0" borderId="0" xfId="1" applyNumberFormat="1" applyFont="1" applyBorder="1" applyAlignment="1">
      <alignment vertical="center"/>
    </xf>
    <xf numFmtId="167" fontId="5" fillId="0" borderId="0" xfId="1" applyNumberFormat="1" applyFont="1" applyBorder="1" applyAlignment="1">
      <alignment vertical="center"/>
    </xf>
    <xf numFmtId="0" fontId="4" fillId="0" borderId="0" xfId="2" applyFont="1" applyAlignment="1">
      <alignment horizontal="right" vertical="top"/>
    </xf>
    <xf numFmtId="0" fontId="14" fillId="0" borderId="0" xfId="2" applyFont="1"/>
    <xf numFmtId="0" fontId="1" fillId="0" borderId="0" xfId="2" applyFont="1" applyAlignment="1">
      <alignment horizontal="center"/>
    </xf>
    <xf numFmtId="165" fontId="3" fillId="0" borderId="5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165" fontId="8" fillId="0" borderId="4" xfId="1" applyNumberFormat="1" applyFont="1" applyFill="1" applyBorder="1" applyAlignment="1">
      <alignment vertical="center"/>
    </xf>
    <xf numFmtId="165" fontId="21" fillId="0" borderId="4" xfId="1" applyNumberFormat="1" applyFont="1" applyBorder="1" applyAlignment="1">
      <alignment vertical="center"/>
    </xf>
    <xf numFmtId="165" fontId="21" fillId="0" borderId="4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8" fillId="0" borderId="7" xfId="1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23" fillId="0" borderId="0" xfId="4" applyFont="1" applyAlignment="1">
      <alignment vertical="center"/>
    </xf>
    <xf numFmtId="0" fontId="19" fillId="0" borderId="0" xfId="3" applyFont="1" applyAlignment="1">
      <alignment horizontal="centerContinuous" vertical="center"/>
    </xf>
    <xf numFmtId="0" fontId="24" fillId="0" borderId="0" xfId="3" applyFont="1" applyAlignment="1">
      <alignment horizontal="centerContinuous" vertical="center"/>
    </xf>
    <xf numFmtId="0" fontId="12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164" fontId="3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5" fillId="0" borderId="0" xfId="3" applyFont="1" applyAlignment="1">
      <alignment vertical="center"/>
    </xf>
    <xf numFmtId="0" fontId="27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4" fillId="0" borderId="9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vertical="center" shrinkToFit="1"/>
    </xf>
    <xf numFmtId="0" fontId="8" fillId="0" borderId="0" xfId="3" applyFont="1" applyAlignment="1">
      <alignment vertical="center" shrinkToFit="1"/>
    </xf>
    <xf numFmtId="0" fontId="3" fillId="0" borderId="4" xfId="3" applyFont="1" applyBorder="1" applyAlignment="1">
      <alignment horizontal="center" vertical="center"/>
    </xf>
    <xf numFmtId="164" fontId="2" fillId="0" borderId="5" xfId="3" applyNumberFormat="1" applyFont="1" applyBorder="1" applyAlignment="1">
      <alignment vertical="center"/>
    </xf>
    <xf numFmtId="166" fontId="2" fillId="0" borderId="5" xfId="3" applyNumberFormat="1" applyFont="1" applyBorder="1" applyAlignment="1">
      <alignment vertical="center"/>
    </xf>
    <xf numFmtId="166" fontId="3" fillId="0" borderId="5" xfId="3" applyNumberFormat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6" fontId="3" fillId="0" borderId="11" xfId="3" applyNumberFormat="1" applyFont="1" applyBorder="1" applyAlignment="1">
      <alignment vertical="center"/>
    </xf>
    <xf numFmtId="165" fontId="3" fillId="0" borderId="0" xfId="3" applyNumberFormat="1" applyFont="1" applyAlignment="1">
      <alignment vertical="center"/>
    </xf>
    <xf numFmtId="165" fontId="2" fillId="0" borderId="5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left" vertical="center"/>
    </xf>
    <xf numFmtId="4" fontId="15" fillId="0" borderId="0" xfId="3" applyNumberFormat="1" applyFont="1"/>
    <xf numFmtId="0" fontId="15" fillId="0" borderId="0" xfId="3" applyFont="1"/>
    <xf numFmtId="164" fontId="2" fillId="0" borderId="4" xfId="3" applyNumberFormat="1" applyFont="1" applyBorder="1" applyAlignment="1">
      <alignment vertical="center"/>
    </xf>
    <xf numFmtId="166" fontId="2" fillId="0" borderId="4" xfId="3" applyNumberFormat="1" applyFont="1" applyBorder="1" applyAlignment="1">
      <alignment vertical="center"/>
    </xf>
    <xf numFmtId="166" fontId="3" fillId="0" borderId="4" xfId="3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166" fontId="3" fillId="0" borderId="12" xfId="3" applyNumberFormat="1" applyFont="1" applyBorder="1" applyAlignment="1">
      <alignment vertical="center"/>
    </xf>
    <xf numFmtId="165" fontId="2" fillId="0" borderId="4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28" fillId="0" borderId="6" xfId="4" applyFont="1" applyBorder="1" applyAlignment="1">
      <alignment horizontal="left" vertical="center"/>
    </xf>
    <xf numFmtId="0" fontId="10" fillId="0" borderId="0" xfId="3" applyFont="1" applyAlignment="1">
      <alignment vertical="center"/>
    </xf>
    <xf numFmtId="164" fontId="5" fillId="0" borderId="4" xfId="3" applyNumberFormat="1" applyFont="1" applyBorder="1" applyAlignment="1">
      <alignment vertical="center"/>
    </xf>
    <xf numFmtId="166" fontId="5" fillId="0" borderId="4" xfId="3" applyNumberFormat="1" applyFont="1" applyBorder="1" applyAlignment="1">
      <alignment vertical="center"/>
    </xf>
    <xf numFmtId="164" fontId="29" fillId="0" borderId="0" xfId="3" applyNumberFormat="1" applyFont="1" applyAlignment="1">
      <alignment vertical="center"/>
    </xf>
    <xf numFmtId="165" fontId="5" fillId="0" borderId="12" xfId="1" applyNumberFormat="1" applyFont="1" applyBorder="1" applyAlignment="1">
      <alignment vertical="center"/>
    </xf>
    <xf numFmtId="166" fontId="5" fillId="0" borderId="12" xfId="3" applyNumberFormat="1" applyFont="1" applyBorder="1" applyAlignment="1">
      <alignment vertical="center"/>
    </xf>
    <xf numFmtId="165" fontId="2" fillId="0" borderId="0" xfId="3" applyNumberFormat="1" applyFont="1" applyAlignment="1">
      <alignment vertical="center"/>
    </xf>
    <xf numFmtId="165" fontId="5" fillId="0" borderId="4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left" vertical="center"/>
    </xf>
    <xf numFmtId="0" fontId="18" fillId="0" borderId="0" xfId="3"/>
    <xf numFmtId="168" fontId="3" fillId="0" borderId="0" xfId="3" applyNumberFormat="1" applyFont="1" applyAlignment="1">
      <alignment vertical="center"/>
    </xf>
    <xf numFmtId="0" fontId="30" fillId="0" borderId="0" xfId="4" applyFont="1" applyAlignment="1">
      <alignment horizontal="left" vertical="center"/>
    </xf>
    <xf numFmtId="0" fontId="23" fillId="0" borderId="6" xfId="4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30" fillId="0" borderId="0" xfId="3" applyFont="1" applyAlignment="1">
      <alignment vertical="center"/>
    </xf>
    <xf numFmtId="166" fontId="8" fillId="0" borderId="4" xfId="3" applyNumberFormat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166" fontId="8" fillId="0" borderId="12" xfId="3" applyNumberFormat="1" applyFont="1" applyBorder="1" applyAlignment="1">
      <alignment vertical="center"/>
    </xf>
    <xf numFmtId="165" fontId="5" fillId="0" borderId="4" xfId="1" applyNumberFormat="1" applyFont="1" applyBorder="1" applyAlignment="1">
      <alignment horizontal="right" vertical="center"/>
    </xf>
    <xf numFmtId="165" fontId="8" fillId="0" borderId="12" xfId="1" applyNumberFormat="1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166" fontId="21" fillId="0" borderId="4" xfId="3" applyNumberFormat="1" applyFont="1" applyBorder="1" applyAlignment="1">
      <alignment vertical="center"/>
    </xf>
    <xf numFmtId="166" fontId="2" fillId="0" borderId="12" xfId="3" applyNumberFormat="1" applyFont="1" applyBorder="1" applyAlignment="1">
      <alignment vertical="center"/>
    </xf>
    <xf numFmtId="0" fontId="31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165" fontId="33" fillId="0" borderId="4" xfId="1" applyNumberFormat="1" applyFont="1" applyBorder="1" applyAlignment="1">
      <alignment horizontal="center" vertical="center"/>
    </xf>
    <xf numFmtId="0" fontId="31" fillId="0" borderId="0" xfId="3" applyFont="1" applyAlignment="1">
      <alignment vertical="center"/>
    </xf>
    <xf numFmtId="164" fontId="34" fillId="0" borderId="0" xfId="3" applyNumberFormat="1" applyFont="1" applyAlignment="1">
      <alignment vertical="center"/>
    </xf>
    <xf numFmtId="165" fontId="21" fillId="0" borderId="12" xfId="1" applyNumberFormat="1" applyFont="1" applyBorder="1" applyAlignment="1">
      <alignment vertical="center"/>
    </xf>
    <xf numFmtId="166" fontId="21" fillId="0" borderId="12" xfId="3" applyNumberFormat="1" applyFont="1" applyBorder="1" applyAlignment="1">
      <alignment vertical="center"/>
    </xf>
    <xf numFmtId="165" fontId="21" fillId="0" borderId="0" xfId="3" applyNumberFormat="1" applyFont="1" applyAlignment="1">
      <alignment vertical="center"/>
    </xf>
    <xf numFmtId="165" fontId="21" fillId="0" borderId="12" xfId="1" applyNumberFormat="1" applyFont="1" applyBorder="1" applyAlignment="1">
      <alignment horizontal="left" vertical="center"/>
    </xf>
    <xf numFmtId="0" fontId="35" fillId="0" borderId="0" xfId="3" applyFont="1"/>
    <xf numFmtId="165" fontId="11" fillId="0" borderId="4" xfId="3" applyNumberFormat="1" applyFont="1" applyBorder="1" applyAlignment="1">
      <alignment horizontal="right" vertical="center"/>
    </xf>
    <xf numFmtId="165" fontId="7" fillId="0" borderId="4" xfId="3" applyNumberFormat="1" applyFont="1" applyBorder="1" applyAlignment="1">
      <alignment horizontal="right" vertical="center"/>
    </xf>
    <xf numFmtId="165" fontId="22" fillId="0" borderId="4" xfId="3" applyNumberFormat="1" applyFont="1" applyBorder="1" applyAlignment="1">
      <alignment horizontal="right" vertical="center"/>
    </xf>
    <xf numFmtId="165" fontId="22" fillId="0" borderId="6" xfId="3" applyNumberFormat="1" applyFont="1" applyBorder="1" applyAlignment="1">
      <alignment horizontal="right" vertical="center"/>
    </xf>
    <xf numFmtId="165" fontId="22" fillId="0" borderId="12" xfId="3" applyNumberFormat="1" applyFont="1" applyBorder="1" applyAlignment="1">
      <alignment horizontal="right" vertical="center"/>
    </xf>
    <xf numFmtId="165" fontId="22" fillId="0" borderId="12" xfId="3" applyNumberFormat="1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right" vertical="center"/>
    </xf>
    <xf numFmtId="0" fontId="8" fillId="0" borderId="1" xfId="3" quotePrefix="1" applyFont="1" applyBorder="1" applyAlignment="1">
      <alignment horizontal="center" vertical="center"/>
    </xf>
    <xf numFmtId="164" fontId="5" fillId="0" borderId="1" xfId="3" applyNumberFormat="1" applyFont="1" applyBorder="1" applyAlignment="1">
      <alignment vertical="center"/>
    </xf>
    <xf numFmtId="166" fontId="5" fillId="0" borderId="1" xfId="3" applyNumberFormat="1" applyFont="1" applyBorder="1" applyAlignment="1">
      <alignment vertical="center"/>
    </xf>
    <xf numFmtId="166" fontId="8" fillId="0" borderId="1" xfId="3" applyNumberFormat="1" applyFont="1" applyBorder="1" applyAlignment="1">
      <alignment vertical="center"/>
    </xf>
    <xf numFmtId="165" fontId="8" fillId="0" borderId="13" xfId="1" applyNumberFormat="1" applyFont="1" applyBorder="1" applyAlignment="1">
      <alignment vertical="center"/>
    </xf>
    <xf numFmtId="166" fontId="8" fillId="0" borderId="13" xfId="3" applyNumberFormat="1" applyFont="1" applyBorder="1" applyAlignment="1">
      <alignment vertical="center"/>
    </xf>
    <xf numFmtId="165" fontId="8" fillId="0" borderId="0" xfId="3" applyNumberFormat="1" applyFont="1" applyAlignment="1">
      <alignment vertical="center"/>
    </xf>
    <xf numFmtId="165" fontId="5" fillId="0" borderId="1" xfId="1" applyNumberFormat="1" applyFont="1" applyBorder="1" applyAlignment="1">
      <alignment horizontal="right" vertical="center"/>
    </xf>
    <xf numFmtId="165" fontId="8" fillId="0" borderId="13" xfId="1" applyNumberFormat="1" applyFont="1" applyBorder="1" applyAlignment="1">
      <alignment horizontal="left" vertical="center"/>
    </xf>
    <xf numFmtId="0" fontId="24" fillId="0" borderId="8" xfId="3" applyFont="1" applyBorder="1" applyAlignment="1">
      <alignment vertical="center"/>
    </xf>
    <xf numFmtId="165" fontId="3" fillId="0" borderId="0" xfId="3" applyNumberFormat="1" applyFont="1" applyAlignment="1">
      <alignment horizontal="left" vertical="center"/>
    </xf>
    <xf numFmtId="165" fontId="2" fillId="0" borderId="5" xfId="1" applyNumberFormat="1" applyFont="1" applyFill="1" applyBorder="1" applyAlignment="1">
      <alignment vertical="center"/>
    </xf>
    <xf numFmtId="165" fontId="7" fillId="0" borderId="5" xfId="1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5" fontId="9" fillId="0" borderId="4" xfId="1" applyNumberFormat="1" applyFont="1" applyFill="1" applyBorder="1" applyAlignment="1">
      <alignment vertical="center"/>
    </xf>
    <xf numFmtId="0" fontId="29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165" fontId="5" fillId="0" borderId="7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3" applyFont="1"/>
    <xf numFmtId="165" fontId="15" fillId="0" borderId="0" xfId="3" applyNumberFormat="1" applyFont="1"/>
    <xf numFmtId="4" fontId="3" fillId="0" borderId="0" xfId="3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vertical="center"/>
    </xf>
    <xf numFmtId="164" fontId="5" fillId="0" borderId="0" xfId="3" applyNumberFormat="1" applyFont="1" applyAlignment="1">
      <alignment vertical="center"/>
    </xf>
    <xf numFmtId="1" fontId="12" fillId="0" borderId="0" xfId="3" applyNumberFormat="1" applyFont="1" applyAlignment="1">
      <alignment vertical="center"/>
    </xf>
    <xf numFmtId="0" fontId="15" fillId="0" borderId="0" xfId="2" applyFont="1" applyAlignment="1">
      <alignment horizontal="right" vertical="top"/>
    </xf>
    <xf numFmtId="0" fontId="12" fillId="0" borderId="0" xfId="2" applyFont="1"/>
    <xf numFmtId="1" fontId="19" fillId="0" borderId="0" xfId="3" applyNumberFormat="1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9" fillId="2" borderId="0" xfId="2" applyFont="1" applyFill="1" applyAlignment="1">
      <alignment horizontal="center"/>
    </xf>
    <xf numFmtId="0" fontId="30" fillId="0" borderId="0" xfId="3" applyFont="1" applyAlignment="1">
      <alignment horizontal="center"/>
    </xf>
    <xf numFmtId="0" fontId="15" fillId="0" borderId="0" xfId="3" applyFont="1" applyAlignment="1">
      <alignment shrinkToFit="1"/>
    </xf>
    <xf numFmtId="165" fontId="4" fillId="0" borderId="0" xfId="3" applyNumberFormat="1" applyFont="1"/>
    <xf numFmtId="165" fontId="2" fillId="0" borderId="0" xfId="3" applyNumberFormat="1" applyFont="1"/>
    <xf numFmtId="165" fontId="3" fillId="0" borderId="0" xfId="3" applyNumberFormat="1" applyFont="1"/>
    <xf numFmtId="165" fontId="20" fillId="0" borderId="0" xfId="3" applyNumberFormat="1" applyFont="1"/>
    <xf numFmtId="0" fontId="15" fillId="2" borderId="0" xfId="3" applyFont="1" applyFill="1"/>
    <xf numFmtId="0" fontId="15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68" fontId="3" fillId="0" borderId="0" xfId="3" applyNumberFormat="1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BD65EB6-220E-4AB5-90B6-66FA495B0E9A}"/>
    <cellStyle name="Normal 4" xfId="3" xr:uid="{00000000-0005-0000-0000-000002000000}"/>
    <cellStyle name="Normal_tarctr5002" xfId="2" xr:uid="{00000000-0005-0000-0000-000003000000}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9480-0C45-4ED0-888A-C23BDE151F19}">
  <sheetPr filterMode="1">
    <tabColor rgb="FFFF0000"/>
    <pageSetUpPr fitToPage="1"/>
  </sheetPr>
  <dimension ref="A1:AP95"/>
  <sheetViews>
    <sheetView tabSelected="1" view="pageBreakPreview" topLeftCell="H1" zoomScaleNormal="100" zoomScaleSheetLayoutView="100" workbookViewId="0">
      <selection activeCell="S18" sqref="S18"/>
    </sheetView>
  </sheetViews>
  <sheetFormatPr defaultColWidth="9" defaultRowHeight="0" customHeight="1" zeroHeight="1" x14ac:dyDescent="0.6"/>
  <cols>
    <col min="1" max="1" width="3.375" style="31" hidden="1" customWidth="1"/>
    <col min="2" max="2" width="3.375" style="48" hidden="1" customWidth="1"/>
    <col min="3" max="3" width="7.625" style="68" customWidth="1"/>
    <col min="4" max="5" width="9" style="87" hidden="1" customWidth="1"/>
    <col min="6" max="6" width="9.375" style="87" hidden="1" customWidth="1"/>
    <col min="7" max="7" width="11.125" style="87" hidden="1" customWidth="1"/>
    <col min="8" max="10" width="11.125" style="68" customWidth="1"/>
    <col min="11" max="13" width="11.125" style="162" customWidth="1"/>
    <col min="14" max="14" width="2" style="68" customWidth="1"/>
    <col min="15" max="15" width="6.375" style="87" hidden="1" customWidth="1"/>
    <col min="16" max="16" width="6.625" style="87" hidden="1" customWidth="1"/>
    <col min="17" max="17" width="7.625" style="87" hidden="1" customWidth="1"/>
    <col min="18" max="18" width="7.375" style="87" hidden="1" customWidth="1"/>
    <col min="19" max="24" width="7.375" style="68" customWidth="1"/>
    <col min="25" max="25" width="1.625" style="39" hidden="1" customWidth="1"/>
    <col min="26" max="26" width="11.125" style="68" hidden="1" customWidth="1"/>
    <col min="27" max="27" width="8.375" style="39" hidden="1" customWidth="1"/>
    <col min="28" max="28" width="0" style="39" hidden="1" customWidth="1"/>
    <col min="29" max="29" width="2.375" style="39" hidden="1" customWidth="1"/>
    <col min="30" max="30" width="15.125" style="147" hidden="1" customWidth="1"/>
    <col min="31" max="35" width="14.375" style="41" hidden="1" customWidth="1"/>
    <col min="36" max="36" width="14.375" style="163" hidden="1" customWidth="1"/>
    <col min="37" max="37" width="12.375" style="68" hidden="1" customWidth="1"/>
    <col min="38" max="42" width="8.375" style="68" hidden="1" customWidth="1"/>
    <col min="43" max="51" width="0" style="68" hidden="1" customWidth="1"/>
    <col min="52" max="16384" width="9" style="68"/>
  </cols>
  <sheetData>
    <row r="1" spans="1:42" s="42" customFormat="1" ht="14.1" customHeight="1" x14ac:dyDescent="0.5">
      <c r="A1" s="31"/>
      <c r="B1" s="32"/>
      <c r="C1" s="33" t="s">
        <v>0</v>
      </c>
      <c r="D1" s="34"/>
      <c r="E1" s="34"/>
      <c r="F1" s="34"/>
      <c r="G1" s="34"/>
      <c r="H1" s="33"/>
      <c r="I1" s="33"/>
      <c r="J1" s="33"/>
      <c r="K1" s="33"/>
      <c r="L1" s="33"/>
      <c r="M1" s="33"/>
      <c r="N1" s="35"/>
      <c r="O1" s="36"/>
      <c r="P1" s="37"/>
      <c r="Q1" s="37"/>
      <c r="R1" s="37"/>
      <c r="S1" s="33" t="s">
        <v>11</v>
      </c>
      <c r="T1" s="33"/>
      <c r="U1" s="33"/>
      <c r="V1" s="33"/>
      <c r="W1" s="33"/>
      <c r="X1" s="33"/>
      <c r="Y1" s="38"/>
      <c r="Z1" s="33"/>
      <c r="AA1" s="39"/>
      <c r="AB1" s="39"/>
      <c r="AC1" s="39"/>
      <c r="AD1" s="40"/>
      <c r="AE1" s="41"/>
      <c r="AF1" s="41"/>
      <c r="AG1" s="41"/>
      <c r="AH1" s="41"/>
      <c r="AI1" s="41"/>
      <c r="AJ1" s="41"/>
    </row>
    <row r="2" spans="1:42" s="47" customFormat="1" ht="14.1" customHeight="1" x14ac:dyDescent="0.5">
      <c r="A2" s="31"/>
      <c r="B2" s="32"/>
      <c r="C2" s="33" t="s">
        <v>12</v>
      </c>
      <c r="D2" s="34"/>
      <c r="E2" s="34"/>
      <c r="F2" s="34"/>
      <c r="G2" s="34"/>
      <c r="H2" s="33"/>
      <c r="I2" s="33"/>
      <c r="J2" s="33"/>
      <c r="K2" s="33"/>
      <c r="L2" s="33"/>
      <c r="M2" s="33"/>
      <c r="N2" s="43"/>
      <c r="O2" s="44"/>
      <c r="P2" s="44"/>
      <c r="Q2" s="45"/>
      <c r="R2" s="45"/>
      <c r="S2" s="33" t="s">
        <v>1</v>
      </c>
      <c r="T2" s="33"/>
      <c r="U2" s="33"/>
      <c r="V2" s="33"/>
      <c r="W2" s="33"/>
      <c r="X2" s="33"/>
      <c r="Y2" s="46"/>
      <c r="Z2" s="33"/>
      <c r="AA2" s="46"/>
      <c r="AB2" s="46"/>
      <c r="AC2" s="46"/>
      <c r="AD2" s="40"/>
      <c r="AE2" s="41"/>
      <c r="AF2" s="41"/>
      <c r="AG2" s="41"/>
      <c r="AH2" s="41"/>
      <c r="AI2" s="41"/>
      <c r="AJ2" s="41"/>
    </row>
    <row r="3" spans="1:42" s="42" customFormat="1" ht="11.1" customHeight="1" x14ac:dyDescent="0.5">
      <c r="A3" s="31"/>
      <c r="B3" s="48"/>
      <c r="C3" s="49"/>
      <c r="D3" s="50">
        <v>2559</v>
      </c>
      <c r="E3" s="50">
        <v>2560</v>
      </c>
      <c r="F3" s="50">
        <v>2561</v>
      </c>
      <c r="G3" s="50">
        <v>2562</v>
      </c>
      <c r="H3" s="51">
        <v>2563</v>
      </c>
      <c r="I3" s="51">
        <v>2564</v>
      </c>
      <c r="J3" s="52">
        <v>2565</v>
      </c>
      <c r="K3" s="52">
        <v>2566</v>
      </c>
      <c r="L3" s="52">
        <v>2567</v>
      </c>
      <c r="M3" s="52">
        <v>2568</v>
      </c>
      <c r="N3" s="53"/>
      <c r="O3" s="50">
        <v>2559</v>
      </c>
      <c r="P3" s="50">
        <v>2560</v>
      </c>
      <c r="Q3" s="54">
        <v>2561</v>
      </c>
      <c r="R3" s="54">
        <v>2562</v>
      </c>
      <c r="S3" s="55">
        <v>2563</v>
      </c>
      <c r="T3" s="55">
        <v>2564</v>
      </c>
      <c r="U3" s="55">
        <v>2565</v>
      </c>
      <c r="V3" s="55">
        <v>2566</v>
      </c>
      <c r="W3" s="55">
        <v>2567</v>
      </c>
      <c r="X3" s="55">
        <v>2568</v>
      </c>
      <c r="Y3" s="39"/>
      <c r="Z3" s="51" t="s">
        <v>13</v>
      </c>
      <c r="AA3" s="56" t="s">
        <v>14</v>
      </c>
      <c r="AB3" s="56" t="s">
        <v>15</v>
      </c>
      <c r="AC3" s="57"/>
      <c r="AD3" s="50">
        <v>2562</v>
      </c>
      <c r="AE3" s="51">
        <v>2563</v>
      </c>
      <c r="AF3" s="51">
        <v>2564</v>
      </c>
      <c r="AG3" s="52">
        <v>2565</v>
      </c>
      <c r="AH3" s="52">
        <v>2566</v>
      </c>
      <c r="AI3" s="52">
        <v>2567</v>
      </c>
      <c r="AJ3" s="52">
        <v>2568</v>
      </c>
      <c r="AL3" s="42" t="s">
        <v>41</v>
      </c>
    </row>
    <row r="4" spans="1:42" ht="11.1" customHeight="1" x14ac:dyDescent="0.6">
      <c r="B4" s="48">
        <v>1</v>
      </c>
      <c r="C4" s="58" t="s">
        <v>16</v>
      </c>
      <c r="D4" s="1">
        <v>15692.45</v>
      </c>
      <c r="E4" s="2">
        <v>17094.060000000001</v>
      </c>
      <c r="F4" s="1">
        <v>20181.18</v>
      </c>
      <c r="G4" s="1">
        <v>18990.599999999999</v>
      </c>
      <c r="H4" s="16">
        <v>19673.357582000001</v>
      </c>
      <c r="I4" s="16">
        <v>19767.34</v>
      </c>
      <c r="J4" s="17">
        <v>21229.46</v>
      </c>
      <c r="K4" s="18">
        <v>20610.43</v>
      </c>
      <c r="L4" s="18">
        <v>22263.31</v>
      </c>
      <c r="M4" s="18">
        <v>25276.959999999999</v>
      </c>
      <c r="N4" s="42"/>
      <c r="O4" s="59">
        <v>-9.001474653415853</v>
      </c>
      <c r="P4" s="60">
        <f t="shared" ref="P4:X19" si="0">((E4/D4)-1)*100</f>
        <v>8.9317474326825916</v>
      </c>
      <c r="Q4" s="60">
        <f t="shared" si="0"/>
        <v>18.05960667038724</v>
      </c>
      <c r="R4" s="60">
        <f t="shared" si="0"/>
        <v>-5.89945682066163</v>
      </c>
      <c r="S4" s="61">
        <f t="shared" si="0"/>
        <v>3.5952396554084665</v>
      </c>
      <c r="T4" s="61">
        <f t="shared" si="0"/>
        <v>0.47771417567272767</v>
      </c>
      <c r="U4" s="61">
        <f t="shared" si="0"/>
        <v>7.3966451733010086</v>
      </c>
      <c r="V4" s="61">
        <f t="shared" si="0"/>
        <v>-2.9159008283771604</v>
      </c>
      <c r="W4" s="61">
        <f t="shared" si="0"/>
        <v>8.0196288966314597</v>
      </c>
      <c r="X4" s="61">
        <f>((M4/L4)-1)*100</f>
        <v>13.536396878990576</v>
      </c>
      <c r="Y4" s="38"/>
      <c r="Z4" s="62">
        <f>AVERAGE(G4:L4)</f>
        <v>20422.416263666662</v>
      </c>
      <c r="AA4" s="62">
        <f>_xlfn.RRI(4,H4,L4)*100</f>
        <v>3.1401626533975158</v>
      </c>
      <c r="AB4" s="63">
        <f>M4/Z4*100-100</f>
        <v>23.770662950250482</v>
      </c>
      <c r="AC4" s="64"/>
      <c r="AD4" s="65" t="str">
        <f>CONCATENATE(TEXT(G4,"0,00.0")," (",TEXT(R4,"0.0"),"%)")</f>
        <v>18,990.6 (-5.9%)</v>
      </c>
      <c r="AE4" s="66" t="str">
        <f>CONCATENATE(FIXED(H4,1)," (",FIXED(S4,1),"%)")</f>
        <v>19,673.4 (3.6%)</v>
      </c>
      <c r="AF4" s="66" t="str">
        <f t="shared" ref="AF4:AJ19" si="1">CONCATENATE(FIXED(I4,1)," (",FIXED(T4,1),"%)")</f>
        <v>19,767.3 (0.5%)</v>
      </c>
      <c r="AG4" s="66" t="str">
        <f t="shared" si="1"/>
        <v>21,229.5 (7.4%)</v>
      </c>
      <c r="AH4" s="66" t="str">
        <f t="shared" si="1"/>
        <v>20,610.4 (-2.9%)</v>
      </c>
      <c r="AI4" s="66" t="str">
        <f t="shared" si="1"/>
        <v>22,263.3 (8.0%)</v>
      </c>
      <c r="AJ4" s="66" t="str">
        <f t="shared" si="1"/>
        <v>25,277.0 (13.5%)</v>
      </c>
      <c r="AK4" s="67"/>
      <c r="AL4" s="67"/>
      <c r="AM4" s="164">
        <v>2565</v>
      </c>
      <c r="AN4" s="164">
        <v>2566</v>
      </c>
      <c r="AO4" s="164">
        <v>2567</v>
      </c>
      <c r="AP4" s="164">
        <v>2568</v>
      </c>
    </row>
    <row r="5" spans="1:42" ht="11.1" customHeight="1" x14ac:dyDescent="0.6">
      <c r="B5" s="48">
        <v>2</v>
      </c>
      <c r="C5" s="58" t="s">
        <v>17</v>
      </c>
      <c r="D5" s="3">
        <v>18981.84</v>
      </c>
      <c r="E5" s="4">
        <v>18436.96</v>
      </c>
      <c r="F5" s="3">
        <v>20456.11</v>
      </c>
      <c r="G5" s="3">
        <v>21612.21</v>
      </c>
      <c r="H5" s="19">
        <v>20789.884862999999</v>
      </c>
      <c r="I5" s="19">
        <v>20204.48</v>
      </c>
      <c r="J5" s="17">
        <v>23497.88</v>
      </c>
      <c r="K5" s="18">
        <v>22567.14</v>
      </c>
      <c r="L5" s="18">
        <v>23411.23</v>
      </c>
      <c r="M5" s="18">
        <v>26707.13</v>
      </c>
      <c r="N5" s="42"/>
      <c r="O5" s="69">
        <v>10.238464848779461</v>
      </c>
      <c r="P5" s="70">
        <f t="shared" si="0"/>
        <v>-2.8705330990041023</v>
      </c>
      <c r="Q5" s="70">
        <f t="shared" si="0"/>
        <v>10.951642787097239</v>
      </c>
      <c r="R5" s="70">
        <f t="shared" si="0"/>
        <v>5.6516121589099688</v>
      </c>
      <c r="S5" s="71">
        <f t="shared" si="0"/>
        <v>-3.8049099883815662</v>
      </c>
      <c r="T5" s="71">
        <f t="shared" si="0"/>
        <v>-2.8158158010862855</v>
      </c>
      <c r="U5" s="71">
        <f t="shared" si="0"/>
        <v>16.300345269959937</v>
      </c>
      <c r="V5" s="71">
        <f t="shared" si="0"/>
        <v>-3.9609530732134246</v>
      </c>
      <c r="W5" s="71">
        <f t="shared" si="0"/>
        <v>3.7403499069886603</v>
      </c>
      <c r="X5" s="71">
        <f t="shared" si="0"/>
        <v>14.078286360861858</v>
      </c>
      <c r="Y5" s="38"/>
      <c r="Z5" s="72">
        <f>AVERAGE(G5:L5)</f>
        <v>22013.804143833335</v>
      </c>
      <c r="AA5" s="72">
        <f t="shared" ref="AA5:AA30" si="2">_xlfn.RRI(4,H5,L5)*100</f>
        <v>3.0132376135114658</v>
      </c>
      <c r="AB5" s="73">
        <f t="shared" ref="AB5:AB30" si="3">M5/Z5*100-100</f>
        <v>21.319921924904534</v>
      </c>
      <c r="AC5" s="64"/>
      <c r="AD5" s="74" t="str">
        <f>CONCATENATE(TEXT(G5,"0,00.0")," (",TEXT(R5,"0.0"),"%)")</f>
        <v>21,612.2 (5.7%)</v>
      </c>
      <c r="AE5" s="75" t="str">
        <f t="shared" ref="AE5:AJ30" si="4">CONCATENATE(FIXED(H5,1)," (",FIXED(S5,1),"%)")</f>
        <v>20,789.9 (-3.8%)</v>
      </c>
      <c r="AF5" s="75" t="str">
        <f t="shared" si="1"/>
        <v>20,204.5 (-2.8%)</v>
      </c>
      <c r="AG5" s="75" t="str">
        <f t="shared" si="1"/>
        <v>23,497.9 (16.3%)</v>
      </c>
      <c r="AH5" s="75" t="str">
        <f t="shared" si="1"/>
        <v>22,567.1 (-4.0%)</v>
      </c>
      <c r="AI5" s="75" t="str">
        <f t="shared" si="1"/>
        <v>23,411.2 (3.7%)</v>
      </c>
      <c r="AJ5" s="75" t="str">
        <f t="shared" si="1"/>
        <v>26,707.1 (14.1%)</v>
      </c>
      <c r="AL5" s="165" t="s">
        <v>2</v>
      </c>
      <c r="AM5" s="166">
        <f>U8</f>
        <v>14.799228984902356</v>
      </c>
      <c r="AN5" s="166">
        <f t="shared" ref="AN5:AP5" si="5">V8</f>
        <v>-3.2941817393849937</v>
      </c>
      <c r="AO5" s="166">
        <f t="shared" si="5"/>
        <v>-0.59968559599790083</v>
      </c>
      <c r="AP5" s="166">
        <f t="shared" si="5"/>
        <v>15.231212643326453</v>
      </c>
    </row>
    <row r="6" spans="1:42" s="87" customFormat="1" ht="11.1" hidden="1" customHeight="1" x14ac:dyDescent="0.5">
      <c r="A6" s="76">
        <v>2</v>
      </c>
      <c r="B6" s="77"/>
      <c r="C6" s="5" t="s">
        <v>18</v>
      </c>
      <c r="D6" s="6">
        <f t="shared" ref="D6:M6" si="6">+D4+D5</f>
        <v>34674.29</v>
      </c>
      <c r="E6" s="7">
        <f t="shared" si="6"/>
        <v>35531.020000000004</v>
      </c>
      <c r="F6" s="6">
        <f t="shared" si="6"/>
        <v>40637.29</v>
      </c>
      <c r="G6" s="6">
        <f t="shared" si="6"/>
        <v>40602.81</v>
      </c>
      <c r="H6" s="6">
        <f t="shared" si="6"/>
        <v>40463.242444999996</v>
      </c>
      <c r="I6" s="6">
        <f t="shared" si="6"/>
        <v>39971.82</v>
      </c>
      <c r="J6" s="8">
        <f t="shared" si="6"/>
        <v>44727.34</v>
      </c>
      <c r="K6" s="8">
        <f t="shared" si="6"/>
        <v>43177.57</v>
      </c>
      <c r="L6" s="8">
        <f t="shared" si="6"/>
        <v>45674.54</v>
      </c>
      <c r="M6" s="8">
        <f t="shared" si="6"/>
        <v>51984.09</v>
      </c>
      <c r="N6" s="78"/>
      <c r="O6" s="79">
        <v>0.61128227388766998</v>
      </c>
      <c r="P6" s="80">
        <f t="shared" si="0"/>
        <v>2.4707932015334721</v>
      </c>
      <c r="Q6" s="80">
        <f t="shared" si="0"/>
        <v>14.371301471221475</v>
      </c>
      <c r="R6" s="80">
        <f t="shared" si="0"/>
        <v>-8.4848177622087739E-2</v>
      </c>
      <c r="S6" s="80">
        <f t="shared" si="0"/>
        <v>-0.34373865995974695</v>
      </c>
      <c r="T6" s="80">
        <f t="shared" si="0"/>
        <v>-1.2144910177872337</v>
      </c>
      <c r="U6" s="80">
        <f t="shared" si="0"/>
        <v>11.897181564412129</v>
      </c>
      <c r="V6" s="80">
        <f t="shared" si="0"/>
        <v>-3.464927715352617</v>
      </c>
      <c r="W6" s="80">
        <f t="shared" si="0"/>
        <v>5.7830257700931309</v>
      </c>
      <c r="X6" s="80">
        <f t="shared" si="0"/>
        <v>13.814151166054423</v>
      </c>
      <c r="Y6" s="81"/>
      <c r="Z6" s="82">
        <f>AVERAGE(G6:L6)</f>
        <v>42436.220407499997</v>
      </c>
      <c r="AA6" s="82">
        <f t="shared" si="2"/>
        <v>3.0750075396750898</v>
      </c>
      <c r="AB6" s="83">
        <f t="shared" si="3"/>
        <v>22.499340188205224</v>
      </c>
      <c r="AC6" s="84"/>
      <c r="AD6" s="85" t="str">
        <f t="shared" ref="AD6:AD30" si="7">CONCATENATE(TEXT(G6,"0,00.0")," (",TEXT(R6,"0.0"),"%)")</f>
        <v>40,602.8 (-0.1%)</v>
      </c>
      <c r="AE6" s="86" t="str">
        <f t="shared" si="4"/>
        <v>40,463.2 (-0.3%)</v>
      </c>
      <c r="AF6" s="86" t="str">
        <f t="shared" si="1"/>
        <v>39,971.8 (-1.2%)</v>
      </c>
      <c r="AG6" s="86" t="str">
        <f t="shared" si="1"/>
        <v>44,727.3 (11.9%)</v>
      </c>
      <c r="AH6" s="86" t="str">
        <f t="shared" si="1"/>
        <v>43,177.6 (-3.5%)</v>
      </c>
      <c r="AI6" s="86" t="str">
        <f t="shared" si="1"/>
        <v>45,674.5 (5.8%)</v>
      </c>
      <c r="AJ6" s="86" t="str">
        <f t="shared" si="1"/>
        <v>51,984.1 (13.8%)</v>
      </c>
      <c r="AL6" s="91"/>
    </row>
    <row r="7" spans="1:42" ht="11.1" customHeight="1" x14ac:dyDescent="0.6">
      <c r="B7" s="48">
        <v>3</v>
      </c>
      <c r="C7" s="58" t="s">
        <v>19</v>
      </c>
      <c r="D7" s="3">
        <v>19170.189999999999</v>
      </c>
      <c r="E7" s="4">
        <v>20895.57</v>
      </c>
      <c r="F7" s="3">
        <v>22649.759999999998</v>
      </c>
      <c r="G7" s="3">
        <v>21507.62</v>
      </c>
      <c r="H7" s="19">
        <v>22362.291251999999</v>
      </c>
      <c r="I7" s="19">
        <v>24146.25</v>
      </c>
      <c r="J7" s="17">
        <v>28879.71</v>
      </c>
      <c r="K7" s="18">
        <v>28004.73</v>
      </c>
      <c r="L7" s="18">
        <v>25080.89</v>
      </c>
      <c r="M7" s="18">
        <v>29548.25</v>
      </c>
      <c r="N7" s="42"/>
      <c r="O7" s="69">
        <v>1.5889477407679209</v>
      </c>
      <c r="P7" s="70">
        <f t="shared" si="0"/>
        <v>9.0003281135972113</v>
      </c>
      <c r="Q7" s="70">
        <f t="shared" si="0"/>
        <v>8.3950330141747678</v>
      </c>
      <c r="R7" s="70">
        <f t="shared" si="0"/>
        <v>-5.042614138074752</v>
      </c>
      <c r="S7" s="71">
        <f t="shared" si="0"/>
        <v>3.9738067345433947</v>
      </c>
      <c r="T7" s="71">
        <f t="shared" si="0"/>
        <v>7.9775311389008507</v>
      </c>
      <c r="U7" s="71">
        <f t="shared" si="0"/>
        <v>19.603292436713772</v>
      </c>
      <c r="V7" s="71">
        <f t="shared" si="0"/>
        <v>-3.0297395645593417</v>
      </c>
      <c r="W7" s="71">
        <f t="shared" si="0"/>
        <v>-10.440522011817288</v>
      </c>
      <c r="X7" s="71">
        <f t="shared" si="0"/>
        <v>17.811808113667425</v>
      </c>
      <c r="Y7" s="38"/>
      <c r="Z7" s="72">
        <f>AVERAGE(G7:L7)</f>
        <v>24996.915208666662</v>
      </c>
      <c r="AA7" s="72">
        <f t="shared" si="2"/>
        <v>2.909782656420612</v>
      </c>
      <c r="AB7" s="73">
        <f t="shared" si="3"/>
        <v>18.207585829452057</v>
      </c>
      <c r="AC7" s="64"/>
      <c r="AD7" s="74" t="str">
        <f t="shared" si="7"/>
        <v>21,507.6 (-5.0%)</v>
      </c>
      <c r="AE7" s="75" t="str">
        <f t="shared" si="4"/>
        <v>22,362.3 (4.0%)</v>
      </c>
      <c r="AF7" s="75" t="str">
        <f t="shared" si="1"/>
        <v>24,146.3 (8.0%)</v>
      </c>
      <c r="AG7" s="75" t="str">
        <f t="shared" si="1"/>
        <v>28,879.7 (19.6%)</v>
      </c>
      <c r="AH7" s="75" t="str">
        <f t="shared" si="1"/>
        <v>28,004.7 (-3.0%)</v>
      </c>
      <c r="AI7" s="75" t="str">
        <f t="shared" si="1"/>
        <v>25,080.9 (-10.4%)</v>
      </c>
      <c r="AJ7" s="75" t="str">
        <f t="shared" si="1"/>
        <v>29,548.3 (17.8%)</v>
      </c>
      <c r="AK7" s="88"/>
      <c r="AL7" s="165" t="s">
        <v>3</v>
      </c>
      <c r="AM7" s="167">
        <f>U14</f>
        <v>10.769684845221693</v>
      </c>
      <c r="AN7" s="167">
        <f t="shared" ref="AN7:AP7" si="8">V14</f>
        <v>-5.7998028722440083</v>
      </c>
      <c r="AO7" s="167">
        <f t="shared" si="8"/>
        <v>4.346315375379417</v>
      </c>
      <c r="AP7" s="167">
        <f t="shared" si="8"/>
        <v>14.836814303369472</v>
      </c>
    </row>
    <row r="8" spans="1:42" ht="11.1" customHeight="1" x14ac:dyDescent="0.6">
      <c r="A8" s="89"/>
      <c r="B8" s="90"/>
      <c r="C8" s="91" t="s">
        <v>2</v>
      </c>
      <c r="D8" s="6">
        <f t="shared" ref="D8:M8" si="9">+D4+D5+D7</f>
        <v>53844.479999999996</v>
      </c>
      <c r="E8" s="7">
        <f t="shared" si="9"/>
        <v>56426.590000000004</v>
      </c>
      <c r="F8" s="6">
        <f t="shared" si="9"/>
        <v>63287.05</v>
      </c>
      <c r="G8" s="6">
        <f t="shared" si="9"/>
        <v>62110.429999999993</v>
      </c>
      <c r="H8" s="20">
        <f t="shared" si="9"/>
        <v>62825.533696999992</v>
      </c>
      <c r="I8" s="20">
        <f t="shared" si="9"/>
        <v>64118.07</v>
      </c>
      <c r="J8" s="20">
        <f t="shared" si="9"/>
        <v>73607.049999999988</v>
      </c>
      <c r="K8" s="21">
        <f t="shared" si="9"/>
        <v>71182.3</v>
      </c>
      <c r="L8" s="21">
        <f t="shared" si="9"/>
        <v>70755.429999999993</v>
      </c>
      <c r="M8" s="21">
        <f t="shared" si="9"/>
        <v>81532.34</v>
      </c>
      <c r="N8" s="92"/>
      <c r="O8" s="79">
        <v>0.95719482348679552</v>
      </c>
      <c r="P8" s="80">
        <f t="shared" si="0"/>
        <v>4.7954962142823243</v>
      </c>
      <c r="Q8" s="80">
        <f t="shared" si="0"/>
        <v>12.15820413744655</v>
      </c>
      <c r="R8" s="80">
        <f t="shared" si="0"/>
        <v>-1.8591797216018335</v>
      </c>
      <c r="S8" s="93">
        <f t="shared" si="0"/>
        <v>1.1513423703555015</v>
      </c>
      <c r="T8" s="93">
        <f t="shared" si="0"/>
        <v>2.0573423366903043</v>
      </c>
      <c r="U8" s="93">
        <f t="shared" si="0"/>
        <v>14.799228984902356</v>
      </c>
      <c r="V8" s="93">
        <f t="shared" si="0"/>
        <v>-3.2941817393849937</v>
      </c>
      <c r="W8" s="93">
        <f t="shared" si="0"/>
        <v>-0.59968559599790083</v>
      </c>
      <c r="X8" s="93">
        <f t="shared" si="0"/>
        <v>15.231212643326453</v>
      </c>
      <c r="Y8" s="38"/>
      <c r="Z8" s="94">
        <f t="shared" ref="Z8:Z30" si="10">AVERAGE(G8:L8)</f>
        <v>67433.135616166648</v>
      </c>
      <c r="AA8" s="94">
        <f t="shared" si="2"/>
        <v>3.0162880431734651</v>
      </c>
      <c r="AB8" s="95">
        <f t="shared" si="3"/>
        <v>20.908421735104895</v>
      </c>
      <c r="AC8" s="64"/>
      <c r="AD8" s="96" t="str">
        <f t="shared" si="7"/>
        <v>62,110.4 (-1.9%)</v>
      </c>
      <c r="AE8" s="97" t="str">
        <f t="shared" si="4"/>
        <v>62,825.5 (1.2%)</v>
      </c>
      <c r="AF8" s="97" t="str">
        <f t="shared" si="1"/>
        <v>64,118.1 (2.1%)</v>
      </c>
      <c r="AG8" s="97" t="str">
        <f t="shared" si="1"/>
        <v>73,607.1 (14.8%)</v>
      </c>
      <c r="AH8" s="97" t="str">
        <f t="shared" si="1"/>
        <v>71,182.3 (-3.3%)</v>
      </c>
      <c r="AI8" s="97" t="str">
        <f t="shared" si="1"/>
        <v>70,755.4 (-0.6%)</v>
      </c>
      <c r="AJ8" s="97" t="str">
        <f t="shared" si="1"/>
        <v>81,532.3 (15.2%)</v>
      </c>
      <c r="AL8" s="165" t="s">
        <v>5</v>
      </c>
      <c r="AM8" s="166">
        <f>U21</f>
        <v>6.651781812426627</v>
      </c>
      <c r="AN8" s="166">
        <f t="shared" ref="AN8:AP8" si="11">V21</f>
        <v>0.32834178332266095</v>
      </c>
      <c r="AO8" s="166">
        <f t="shared" si="11"/>
        <v>7.6153824289826311</v>
      </c>
      <c r="AP8" s="166">
        <f t="shared" si="11"/>
        <v>0</v>
      </c>
    </row>
    <row r="9" spans="1:42" ht="11.1" customHeight="1" x14ac:dyDescent="0.6">
      <c r="B9" s="48">
        <v>4</v>
      </c>
      <c r="C9" s="58" t="s">
        <v>20</v>
      </c>
      <c r="D9" s="3">
        <v>15609.27</v>
      </c>
      <c r="E9" s="4">
        <v>16861.53</v>
      </c>
      <c r="F9" s="3">
        <v>19082.490000000002</v>
      </c>
      <c r="G9" s="3">
        <v>18554.259999999998</v>
      </c>
      <c r="H9" s="19">
        <v>18952.647567</v>
      </c>
      <c r="I9" s="19">
        <v>21404.1</v>
      </c>
      <c r="J9" s="17">
        <v>23537.97</v>
      </c>
      <c r="K9" s="18">
        <v>21803.47</v>
      </c>
      <c r="L9" s="18">
        <v>23257.919999999998</v>
      </c>
      <c r="M9" s="18">
        <v>25625.08</v>
      </c>
      <c r="N9" s="42"/>
      <c r="O9" s="69">
        <v>-7.5968857332627815</v>
      </c>
      <c r="P9" s="70">
        <f t="shared" si="0"/>
        <v>8.0225404519237422</v>
      </c>
      <c r="Q9" s="70">
        <f t="shared" si="0"/>
        <v>13.171758434732816</v>
      </c>
      <c r="R9" s="70">
        <f t="shared" si="0"/>
        <v>-2.7681397972696642</v>
      </c>
      <c r="S9" s="71">
        <f t="shared" si="0"/>
        <v>2.1471487787710242</v>
      </c>
      <c r="T9" s="71">
        <f t="shared" si="0"/>
        <v>12.934617310504004</v>
      </c>
      <c r="U9" s="71">
        <f t="shared" si="0"/>
        <v>9.9694451063114151</v>
      </c>
      <c r="V9" s="71">
        <f t="shared" si="0"/>
        <v>-7.3689447305778755</v>
      </c>
      <c r="W9" s="71">
        <f t="shared" si="0"/>
        <v>6.6707271824163694</v>
      </c>
      <c r="X9" s="71">
        <f t="shared" si="0"/>
        <v>10.177866292428583</v>
      </c>
      <c r="Y9" s="38"/>
      <c r="Z9" s="72">
        <f t="shared" si="10"/>
        <v>21251.727927833334</v>
      </c>
      <c r="AA9" s="72">
        <f t="shared" si="2"/>
        <v>5.2507614292238713</v>
      </c>
      <c r="AB9" s="73">
        <f t="shared" si="3"/>
        <v>20.57880698933144</v>
      </c>
      <c r="AC9" s="64"/>
      <c r="AD9" s="74" t="str">
        <f t="shared" si="7"/>
        <v>18,554.3 (-2.8%)</v>
      </c>
      <c r="AE9" s="75" t="str">
        <f t="shared" si="4"/>
        <v>18,952.6 (2.1%)</v>
      </c>
      <c r="AF9" s="75" t="str">
        <f t="shared" si="1"/>
        <v>21,404.1 (12.9%)</v>
      </c>
      <c r="AG9" s="75" t="str">
        <f t="shared" si="1"/>
        <v>23,538.0 (10.0%)</v>
      </c>
      <c r="AH9" s="75" t="str">
        <f t="shared" si="1"/>
        <v>21,803.5 (-7.4%)</v>
      </c>
      <c r="AI9" s="75" t="str">
        <f t="shared" si="1"/>
        <v>23,257.9 (6.7%)</v>
      </c>
      <c r="AJ9" s="75" t="str">
        <f t="shared" si="1"/>
        <v>25,625.1 (10.2%)</v>
      </c>
      <c r="AL9" s="165" t="s">
        <v>6</v>
      </c>
      <c r="AM9" s="166">
        <f>U28</f>
        <v>-8.2378288636657633</v>
      </c>
      <c r="AN9" s="166">
        <f t="shared" ref="AN9:AP9" si="12">V28</f>
        <v>6.3956798241526558</v>
      </c>
      <c r="AO9" s="166">
        <f t="shared" si="12"/>
        <v>10.650814256629882</v>
      </c>
      <c r="AP9" s="166">
        <f t="shared" si="12"/>
        <v>0</v>
      </c>
    </row>
    <row r="10" spans="1:42" s="87" customFormat="1" ht="11.1" hidden="1" customHeight="1" x14ac:dyDescent="0.5">
      <c r="A10" s="76">
        <v>4</v>
      </c>
      <c r="B10" s="98"/>
      <c r="C10" s="5" t="s">
        <v>21</v>
      </c>
      <c r="D10" s="6">
        <f t="shared" ref="D10:M10" si="13">+D8+D9</f>
        <v>69453.75</v>
      </c>
      <c r="E10" s="7">
        <f t="shared" si="13"/>
        <v>73288.12</v>
      </c>
      <c r="F10" s="6">
        <f t="shared" si="13"/>
        <v>82369.540000000008</v>
      </c>
      <c r="G10" s="6">
        <f t="shared" si="13"/>
        <v>80664.689999999988</v>
      </c>
      <c r="H10" s="6">
        <f t="shared" si="13"/>
        <v>81778.181263999984</v>
      </c>
      <c r="I10" s="6">
        <f t="shared" si="13"/>
        <v>85522.17</v>
      </c>
      <c r="J10" s="6">
        <f t="shared" si="13"/>
        <v>97145.01999999999</v>
      </c>
      <c r="K10" s="8">
        <f t="shared" si="13"/>
        <v>92985.77</v>
      </c>
      <c r="L10" s="8">
        <f t="shared" si="13"/>
        <v>94013.349999999991</v>
      </c>
      <c r="M10" s="8">
        <f t="shared" si="13"/>
        <v>107157.42</v>
      </c>
      <c r="N10" s="78"/>
      <c r="O10" s="79">
        <v>-1.1004385093671631</v>
      </c>
      <c r="P10" s="80">
        <f t="shared" si="0"/>
        <v>5.5207530190954257</v>
      </c>
      <c r="Q10" s="80">
        <f t="shared" si="0"/>
        <v>12.39139440334942</v>
      </c>
      <c r="R10" s="80">
        <f t="shared" si="0"/>
        <v>-2.0697578255263083</v>
      </c>
      <c r="S10" s="80">
        <f t="shared" si="0"/>
        <v>1.3803948964534518</v>
      </c>
      <c r="T10" s="80">
        <f t="shared" si="0"/>
        <v>4.5782245069910577</v>
      </c>
      <c r="U10" s="99">
        <f t="shared" si="0"/>
        <v>13.590452627663673</v>
      </c>
      <c r="V10" s="99">
        <f t="shared" si="0"/>
        <v>-4.281485556336273</v>
      </c>
      <c r="W10" s="99">
        <f t="shared" si="0"/>
        <v>1.1050938224203444</v>
      </c>
      <c r="X10" s="99">
        <f t="shared" si="0"/>
        <v>13.981067582423146</v>
      </c>
      <c r="Y10" s="81"/>
      <c r="Z10" s="82">
        <f t="shared" si="10"/>
        <v>88684.863543999978</v>
      </c>
      <c r="AA10" s="82">
        <f t="shared" si="2"/>
        <v>3.5471190391848983</v>
      </c>
      <c r="AB10" s="100">
        <f t="shared" si="3"/>
        <v>20.829435506584588</v>
      </c>
      <c r="AC10" s="84"/>
      <c r="AD10" s="85" t="str">
        <f t="shared" si="7"/>
        <v>80,664.7 (-2.1%)</v>
      </c>
      <c r="AE10" s="86" t="str">
        <f t="shared" si="4"/>
        <v>81,778.2 (1.4%)</v>
      </c>
      <c r="AF10" s="86" t="str">
        <f t="shared" si="1"/>
        <v>85,522.2 (4.6%)</v>
      </c>
      <c r="AG10" s="86" t="str">
        <f t="shared" si="1"/>
        <v>97,145.0 (13.6%)</v>
      </c>
      <c r="AH10" s="86" t="str">
        <f t="shared" si="1"/>
        <v>92,985.8 (-4.3%)</v>
      </c>
      <c r="AI10" s="86" t="str">
        <f t="shared" si="1"/>
        <v>94,013.4 (1.1%)</v>
      </c>
      <c r="AJ10" s="86" t="str">
        <f t="shared" si="1"/>
        <v>107,157.4 (14.0%)</v>
      </c>
    </row>
    <row r="11" spans="1:42" ht="11.1" customHeight="1" x14ac:dyDescent="0.6">
      <c r="B11" s="48">
        <v>5</v>
      </c>
      <c r="C11" s="58" t="s">
        <v>22</v>
      </c>
      <c r="D11" s="3">
        <v>17697.18</v>
      </c>
      <c r="E11" s="4">
        <v>19971.400000000001</v>
      </c>
      <c r="F11" s="3">
        <v>22406.32</v>
      </c>
      <c r="G11" s="3">
        <v>21005.439999999999</v>
      </c>
      <c r="H11" s="19">
        <v>16284.76247</v>
      </c>
      <c r="I11" s="19">
        <v>23091.64</v>
      </c>
      <c r="J11" s="17">
        <v>25525.86</v>
      </c>
      <c r="K11" s="18">
        <v>24527.1</v>
      </c>
      <c r="L11" s="18">
        <v>26234.09</v>
      </c>
      <c r="M11" s="18">
        <v>31044.58</v>
      </c>
      <c r="N11" s="92"/>
      <c r="O11" s="69">
        <v>-3.952887082698342</v>
      </c>
      <c r="P11" s="70">
        <f t="shared" si="0"/>
        <v>12.850747972275812</v>
      </c>
      <c r="Q11" s="70">
        <f t="shared" si="0"/>
        <v>12.192034609491564</v>
      </c>
      <c r="R11" s="70">
        <f t="shared" si="0"/>
        <v>-6.2521645678540789</v>
      </c>
      <c r="S11" s="71">
        <f t="shared" si="0"/>
        <v>-22.473595078227348</v>
      </c>
      <c r="T11" s="71">
        <f t="shared" si="0"/>
        <v>41.799059350971305</v>
      </c>
      <c r="U11" s="71">
        <f t="shared" si="0"/>
        <v>10.541563959943945</v>
      </c>
      <c r="V11" s="71">
        <f t="shared" si="0"/>
        <v>-3.9127379057943723</v>
      </c>
      <c r="W11" s="71">
        <f t="shared" si="0"/>
        <v>6.9596079438661862</v>
      </c>
      <c r="X11" s="71">
        <f t="shared" si="0"/>
        <v>18.336790031596294</v>
      </c>
      <c r="Y11" s="38"/>
      <c r="Z11" s="72">
        <f t="shared" si="10"/>
        <v>22778.148744999999</v>
      </c>
      <c r="AA11" s="72">
        <f t="shared" si="2"/>
        <v>12.66036240890438</v>
      </c>
      <c r="AB11" s="73">
        <f t="shared" si="3"/>
        <v>36.29105836274141</v>
      </c>
      <c r="AC11" s="64"/>
      <c r="AD11" s="74" t="str">
        <f t="shared" si="7"/>
        <v>21,005.4 (-6.3%)</v>
      </c>
      <c r="AE11" s="75" t="str">
        <f t="shared" si="4"/>
        <v>16,284.8 (-22.5%)</v>
      </c>
      <c r="AF11" s="75" t="str">
        <f t="shared" si="1"/>
        <v>23,091.6 (41.8%)</v>
      </c>
      <c r="AG11" s="75" t="str">
        <f t="shared" si="1"/>
        <v>25,525.9 (10.5%)</v>
      </c>
      <c r="AH11" s="75" t="str">
        <f t="shared" si="1"/>
        <v>24,527.1 (-3.9%)</v>
      </c>
      <c r="AI11" s="75" t="str">
        <f t="shared" si="1"/>
        <v>26,234.1 (7.0%)</v>
      </c>
      <c r="AJ11" s="75" t="str">
        <f t="shared" si="1"/>
        <v>31,044.6 (18.3%)</v>
      </c>
    </row>
    <row r="12" spans="1:42" s="110" customFormat="1" ht="11.1" hidden="1" customHeight="1" x14ac:dyDescent="0.55000000000000004">
      <c r="A12" s="101">
        <v>5</v>
      </c>
      <c r="B12" s="102"/>
      <c r="C12" s="103" t="s">
        <v>23</v>
      </c>
      <c r="D12" s="6">
        <f t="shared" ref="D12:M12" si="14">+D8+D9+D11</f>
        <v>87150.93</v>
      </c>
      <c r="E12" s="7">
        <f t="shared" si="14"/>
        <v>93259.51999999999</v>
      </c>
      <c r="F12" s="6">
        <f t="shared" si="14"/>
        <v>104775.86000000002</v>
      </c>
      <c r="G12" s="6">
        <f t="shared" si="14"/>
        <v>101670.12999999999</v>
      </c>
      <c r="H12" s="22">
        <f t="shared" si="14"/>
        <v>98062.943733999986</v>
      </c>
      <c r="I12" s="22">
        <f t="shared" si="14"/>
        <v>108613.81</v>
      </c>
      <c r="J12" s="22">
        <f t="shared" si="14"/>
        <v>122670.87999999999</v>
      </c>
      <c r="K12" s="23">
        <f t="shared" si="14"/>
        <v>117512.87</v>
      </c>
      <c r="L12" s="23">
        <f t="shared" si="14"/>
        <v>120247.43999999999</v>
      </c>
      <c r="M12" s="23">
        <f t="shared" si="14"/>
        <v>138202</v>
      </c>
      <c r="N12" s="104"/>
      <c r="O12" s="79">
        <v>-1.6932937944934667</v>
      </c>
      <c r="P12" s="80">
        <f t="shared" si="0"/>
        <v>7.0092080486117592</v>
      </c>
      <c r="Q12" s="80">
        <f t="shared" si="0"/>
        <v>12.348701773288152</v>
      </c>
      <c r="R12" s="80">
        <f t="shared" si="0"/>
        <v>-2.9641656007404982</v>
      </c>
      <c r="S12" s="99">
        <f t="shared" si="0"/>
        <v>-3.5479312026059251</v>
      </c>
      <c r="T12" s="99">
        <f t="shared" si="0"/>
        <v>10.75927956499012</v>
      </c>
      <c r="U12" s="99">
        <f t="shared" si="0"/>
        <v>12.942249240681258</v>
      </c>
      <c r="V12" s="99">
        <f t="shared" si="0"/>
        <v>-4.2047550323271459</v>
      </c>
      <c r="W12" s="99">
        <f t="shared" si="0"/>
        <v>2.3270387320129204</v>
      </c>
      <c r="X12" s="99">
        <f t="shared" si="0"/>
        <v>14.931344900149245</v>
      </c>
      <c r="Y12" s="105"/>
      <c r="Z12" s="106">
        <f t="shared" si="10"/>
        <v>111463.01228899998</v>
      </c>
      <c r="AA12" s="106">
        <f t="shared" si="2"/>
        <v>5.2307651623208384</v>
      </c>
      <c r="AB12" s="107">
        <f t="shared" si="3"/>
        <v>23.989112766548516</v>
      </c>
      <c r="AC12" s="108"/>
      <c r="AD12" s="85" t="str">
        <f t="shared" si="7"/>
        <v>101,670.1 (-3.0%)</v>
      </c>
      <c r="AE12" s="109" t="str">
        <f t="shared" si="4"/>
        <v>98,062.9 (-3.5%)</v>
      </c>
      <c r="AF12" s="109" t="str">
        <f t="shared" si="1"/>
        <v>108,613.8 (10.8%)</v>
      </c>
      <c r="AG12" s="109" t="str">
        <f t="shared" si="1"/>
        <v>122,670.9 (12.9%)</v>
      </c>
      <c r="AH12" s="109" t="str">
        <f t="shared" si="1"/>
        <v>117,512.9 (-4.2%)</v>
      </c>
      <c r="AI12" s="109" t="str">
        <f t="shared" si="1"/>
        <v>120,247.4 (2.3%)</v>
      </c>
      <c r="AJ12" s="109" t="str">
        <f t="shared" si="1"/>
        <v>138,202.0 (14.9%)</v>
      </c>
    </row>
    <row r="13" spans="1:42" ht="11.1" customHeight="1" x14ac:dyDescent="0.6">
      <c r="B13" s="48">
        <v>6</v>
      </c>
      <c r="C13" s="58" t="s">
        <v>24</v>
      </c>
      <c r="D13" s="111">
        <v>18152.04</v>
      </c>
      <c r="E13" s="112">
        <v>20131.96</v>
      </c>
      <c r="F13" s="111">
        <v>21878.99</v>
      </c>
      <c r="G13" s="111">
        <v>21403.37</v>
      </c>
      <c r="H13" s="113">
        <v>16479.020532999999</v>
      </c>
      <c r="I13" s="113">
        <v>23740.89</v>
      </c>
      <c r="J13" s="114">
        <v>26521.67</v>
      </c>
      <c r="K13" s="114">
        <v>24871.119999999999</v>
      </c>
      <c r="L13" s="114">
        <v>24804.33</v>
      </c>
      <c r="M13" s="114">
        <v>28649.89</v>
      </c>
      <c r="N13" s="42"/>
      <c r="O13" s="69">
        <v>1.1018166753418157E-3</v>
      </c>
      <c r="P13" s="70">
        <f t="shared" si="0"/>
        <v>10.907424179320891</v>
      </c>
      <c r="Q13" s="70">
        <f t="shared" si="0"/>
        <v>8.6778932602687533</v>
      </c>
      <c r="R13" s="70">
        <f t="shared" si="0"/>
        <v>-2.1738663439217376</v>
      </c>
      <c r="S13" s="71">
        <f t="shared" si="0"/>
        <v>-23.007355696789812</v>
      </c>
      <c r="T13" s="71">
        <f t="shared" si="0"/>
        <v>44.067360996715621</v>
      </c>
      <c r="U13" s="71">
        <f t="shared" si="0"/>
        <v>11.713040244068363</v>
      </c>
      <c r="V13" s="71">
        <f t="shared" si="0"/>
        <v>-6.2234014675546456</v>
      </c>
      <c r="W13" s="71">
        <f t="shared" si="0"/>
        <v>-0.26854440009134173</v>
      </c>
      <c r="X13" s="71">
        <f t="shared" si="0"/>
        <v>15.503583446922352</v>
      </c>
      <c r="Y13" s="38"/>
      <c r="Z13" s="115">
        <f t="shared" si="10"/>
        <v>22970.0667555</v>
      </c>
      <c r="AA13" s="115">
        <f t="shared" si="2"/>
        <v>10.764100865461291</v>
      </c>
      <c r="AB13" s="73">
        <f>M13/Z13*100-100</f>
        <v>24.727064596536337</v>
      </c>
      <c r="AC13" s="64"/>
      <c r="AD13" s="111" t="str">
        <f t="shared" si="7"/>
        <v>21,403.4 (-2.2%)</v>
      </c>
      <c r="AE13" s="116" t="str">
        <f t="shared" si="4"/>
        <v>16,479.0 (-23.0%)</v>
      </c>
      <c r="AF13" s="116" t="str">
        <f t="shared" si="1"/>
        <v>23,740.9 (44.1%)</v>
      </c>
      <c r="AG13" s="116" t="str">
        <f t="shared" si="1"/>
        <v>26,521.7 (11.7%)</v>
      </c>
      <c r="AH13" s="116" t="str">
        <f t="shared" si="1"/>
        <v>24,871.1 (-6.2%)</v>
      </c>
      <c r="AI13" s="116" t="str">
        <f t="shared" si="1"/>
        <v>24,804.3 (-0.3%)</v>
      </c>
      <c r="AJ13" s="116" t="str">
        <f t="shared" si="1"/>
        <v>28,649.9 (15.5%)</v>
      </c>
    </row>
    <row r="14" spans="1:42" ht="11.1" customHeight="1" x14ac:dyDescent="0.6">
      <c r="A14" s="89"/>
      <c r="C14" s="91" t="s">
        <v>3</v>
      </c>
      <c r="D14" s="6">
        <f t="shared" ref="D14:K14" si="15">+D9+D11+D13</f>
        <v>51458.49</v>
      </c>
      <c r="E14" s="7">
        <f t="shared" si="15"/>
        <v>56964.89</v>
      </c>
      <c r="F14" s="6">
        <f t="shared" si="15"/>
        <v>63367.8</v>
      </c>
      <c r="G14" s="6">
        <f t="shared" si="15"/>
        <v>60963.069999999992</v>
      </c>
      <c r="H14" s="20">
        <f t="shared" si="15"/>
        <v>51716.430569999997</v>
      </c>
      <c r="I14" s="20">
        <f t="shared" si="15"/>
        <v>68236.63</v>
      </c>
      <c r="J14" s="20">
        <f t="shared" si="15"/>
        <v>75585.5</v>
      </c>
      <c r="K14" s="21">
        <f t="shared" si="15"/>
        <v>71201.69</v>
      </c>
      <c r="L14" s="21">
        <f>+L9+L11+L13</f>
        <v>74296.34</v>
      </c>
      <c r="M14" s="21">
        <f>+M9+M11+M13</f>
        <v>85319.55</v>
      </c>
      <c r="N14" s="92"/>
      <c r="O14" s="79">
        <v>-3.7618332842715096</v>
      </c>
      <c r="P14" s="80">
        <f t="shared" si="0"/>
        <v>10.700663777736196</v>
      </c>
      <c r="Q14" s="80">
        <f t="shared" si="0"/>
        <v>11.240098945157273</v>
      </c>
      <c r="R14" s="80">
        <f t="shared" si="0"/>
        <v>-3.7948768933117605</v>
      </c>
      <c r="S14" s="93">
        <f t="shared" si="0"/>
        <v>-15.167607914102742</v>
      </c>
      <c r="T14" s="93">
        <f t="shared" si="0"/>
        <v>31.943812146198567</v>
      </c>
      <c r="U14" s="93">
        <f t="shared" si="0"/>
        <v>10.769684845221693</v>
      </c>
      <c r="V14" s="93">
        <f t="shared" si="0"/>
        <v>-5.7998028722440083</v>
      </c>
      <c r="W14" s="93">
        <f t="shared" si="0"/>
        <v>4.346315375379417</v>
      </c>
      <c r="X14" s="93">
        <f t="shared" si="0"/>
        <v>14.836814303369472</v>
      </c>
      <c r="Y14" s="38"/>
      <c r="Z14" s="94">
        <f t="shared" si="10"/>
        <v>66999.943428333325</v>
      </c>
      <c r="AA14" s="94">
        <f t="shared" si="2"/>
        <v>9.4799825104137092</v>
      </c>
      <c r="AB14" s="95">
        <f t="shared" si="3"/>
        <v>27.342719462535499</v>
      </c>
      <c r="AC14" s="64"/>
      <c r="AD14" s="96" t="str">
        <f t="shared" si="7"/>
        <v>60,963.1 (-3.8%)</v>
      </c>
      <c r="AE14" s="97" t="str">
        <f t="shared" si="4"/>
        <v>51,716.4 (-15.2%)</v>
      </c>
      <c r="AF14" s="97" t="str">
        <f t="shared" si="1"/>
        <v>68,236.6 (31.9%)</v>
      </c>
      <c r="AG14" s="97" t="str">
        <f t="shared" si="1"/>
        <v>75,585.5 (10.8%)</v>
      </c>
      <c r="AH14" s="97" t="str">
        <f t="shared" si="1"/>
        <v>71,201.7 (-5.8%)</v>
      </c>
      <c r="AI14" s="97" t="str">
        <f t="shared" si="1"/>
        <v>74,296.3 (4.3%)</v>
      </c>
      <c r="AJ14" s="97" t="str">
        <f t="shared" si="1"/>
        <v>85,319.6 (14.8%)</v>
      </c>
    </row>
    <row r="15" spans="1:42" ht="11.1" customHeight="1" x14ac:dyDescent="0.6">
      <c r="A15" s="89"/>
      <c r="C15" s="91" t="s">
        <v>4</v>
      </c>
      <c r="D15" s="6">
        <f t="shared" ref="D15:M15" si="16">+D8+D9+D11+D13</f>
        <v>105302.97</v>
      </c>
      <c r="E15" s="7">
        <f t="shared" si="16"/>
        <v>113391.47999999998</v>
      </c>
      <c r="F15" s="6">
        <f t="shared" si="16"/>
        <v>126654.85000000002</v>
      </c>
      <c r="G15" s="6">
        <f t="shared" si="16"/>
        <v>123073.49999999999</v>
      </c>
      <c r="H15" s="20">
        <f t="shared" si="16"/>
        <v>114541.96426699999</v>
      </c>
      <c r="I15" s="20">
        <f t="shared" si="16"/>
        <v>132354.70000000001</v>
      </c>
      <c r="J15" s="20">
        <f t="shared" si="16"/>
        <v>149192.54999999999</v>
      </c>
      <c r="K15" s="21">
        <f t="shared" si="16"/>
        <v>142383.99</v>
      </c>
      <c r="L15" s="21">
        <f t="shared" si="16"/>
        <v>145051.76999999999</v>
      </c>
      <c r="M15" s="21">
        <f t="shared" si="16"/>
        <v>166851.89000000001</v>
      </c>
      <c r="N15" s="92"/>
      <c r="O15" s="79">
        <v>-1.4053230822729135</v>
      </c>
      <c r="P15" s="80">
        <f t="shared" si="0"/>
        <v>7.6811793627473035</v>
      </c>
      <c r="Q15" s="80">
        <f t="shared" si="0"/>
        <v>11.696972294567498</v>
      </c>
      <c r="R15" s="80">
        <f t="shared" si="0"/>
        <v>-2.8276453684955904</v>
      </c>
      <c r="S15" s="93">
        <f t="shared" si="0"/>
        <v>-6.9320655811364702</v>
      </c>
      <c r="T15" s="93">
        <f t="shared" si="0"/>
        <v>15.551274894743482</v>
      </c>
      <c r="U15" s="93">
        <f t="shared" si="0"/>
        <v>12.721762053028707</v>
      </c>
      <c r="V15" s="93">
        <f t="shared" si="0"/>
        <v>-4.5636058905086045</v>
      </c>
      <c r="W15" s="93">
        <f t="shared" si="0"/>
        <v>1.8736516654716651</v>
      </c>
      <c r="X15" s="93">
        <f t="shared" si="0"/>
        <v>15.029199574744956</v>
      </c>
      <c r="Y15" s="38"/>
      <c r="Z15" s="94">
        <f t="shared" si="10"/>
        <v>134433.07904449999</v>
      </c>
      <c r="AA15" s="94">
        <f t="shared" si="2"/>
        <v>6.0814876600641554</v>
      </c>
      <c r="AB15" s="95">
        <f t="shared" si="3"/>
        <v>24.115203777166158</v>
      </c>
      <c r="AC15" s="64"/>
      <c r="AD15" s="96" t="str">
        <f t="shared" si="7"/>
        <v>123,073.5 (-2.8%)</v>
      </c>
      <c r="AE15" s="97" t="str">
        <f t="shared" si="4"/>
        <v>114,542.0 (-6.9%)</v>
      </c>
      <c r="AF15" s="97" t="str">
        <f t="shared" si="1"/>
        <v>132,354.7 (15.6%)</v>
      </c>
      <c r="AG15" s="97" t="str">
        <f t="shared" si="1"/>
        <v>149,192.6 (12.7%)</v>
      </c>
      <c r="AH15" s="97" t="str">
        <f t="shared" si="1"/>
        <v>142,384.0 (-4.6%)</v>
      </c>
      <c r="AI15" s="97" t="str">
        <f t="shared" si="1"/>
        <v>145,051.8 (1.9%)</v>
      </c>
      <c r="AJ15" s="97" t="str">
        <f t="shared" si="1"/>
        <v>166,851.9 (15.0%)</v>
      </c>
      <c r="AL15" s="39"/>
      <c r="AM15" s="39"/>
      <c r="AN15" s="39"/>
      <c r="AO15" s="39"/>
      <c r="AP15" s="39"/>
    </row>
    <row r="16" spans="1:42" ht="11.1" customHeight="1" x14ac:dyDescent="0.6">
      <c r="B16" s="48">
        <v>7</v>
      </c>
      <c r="C16" s="58" t="s">
        <v>25</v>
      </c>
      <c r="D16" s="3">
        <v>17064.080000000002</v>
      </c>
      <c r="E16" s="4">
        <v>18863.060000000001</v>
      </c>
      <c r="F16" s="3">
        <v>20333.79</v>
      </c>
      <c r="G16" s="3">
        <v>21233.72</v>
      </c>
      <c r="H16" s="19">
        <v>18834.098250999999</v>
      </c>
      <c r="I16" s="113">
        <v>22648.639999999999</v>
      </c>
      <c r="J16" s="114">
        <v>23613.31</v>
      </c>
      <c r="K16" s="114">
        <v>22320.48</v>
      </c>
      <c r="L16" s="114">
        <v>25743.8</v>
      </c>
      <c r="M16" s="114">
        <v>28580.71</v>
      </c>
      <c r="N16" s="42"/>
      <c r="O16" s="69">
        <v>-6.273350536245303</v>
      </c>
      <c r="P16" s="70">
        <f t="shared" si="0"/>
        <v>10.542496284593138</v>
      </c>
      <c r="Q16" s="70">
        <f t="shared" si="0"/>
        <v>7.7968791913931135</v>
      </c>
      <c r="R16" s="70">
        <f t="shared" si="0"/>
        <v>4.4257858471047573</v>
      </c>
      <c r="S16" s="71">
        <f t="shared" si="0"/>
        <v>-11.300995534461233</v>
      </c>
      <c r="T16" s="71">
        <f t="shared" si="0"/>
        <v>20.253381383934666</v>
      </c>
      <c r="U16" s="71">
        <f t="shared" si="0"/>
        <v>4.2592844426861953</v>
      </c>
      <c r="V16" s="71">
        <f t="shared" si="0"/>
        <v>-5.4750054100843997</v>
      </c>
      <c r="W16" s="71">
        <f t="shared" si="0"/>
        <v>15.337125366479576</v>
      </c>
      <c r="X16" s="71">
        <f t="shared" si="0"/>
        <v>11.019779519729012</v>
      </c>
      <c r="Y16" s="38"/>
      <c r="Z16" s="72">
        <f t="shared" si="10"/>
        <v>22399.008041833335</v>
      </c>
      <c r="AA16" s="72">
        <f t="shared" si="2"/>
        <v>8.1264526855329589</v>
      </c>
      <c r="AB16" s="73">
        <f t="shared" si="3"/>
        <v>27.598105892106716</v>
      </c>
      <c r="AC16" s="64"/>
      <c r="AD16" s="74" t="str">
        <f t="shared" si="7"/>
        <v>21,233.7 (4.4%)</v>
      </c>
      <c r="AE16" s="75" t="str">
        <f t="shared" si="4"/>
        <v>18,834.1 (-11.3%)</v>
      </c>
      <c r="AF16" s="75" t="str">
        <f t="shared" si="1"/>
        <v>22,648.6 (20.3%)</v>
      </c>
      <c r="AG16" s="75" t="str">
        <f t="shared" si="1"/>
        <v>23,613.3 (4.3%)</v>
      </c>
      <c r="AH16" s="75" t="str">
        <f t="shared" si="1"/>
        <v>22,320.5 (-5.5%)</v>
      </c>
      <c r="AI16" s="75" t="str">
        <f t="shared" si="1"/>
        <v>25,743.8 (15.3%)</v>
      </c>
      <c r="AJ16" s="75" t="str">
        <f t="shared" si="1"/>
        <v>28,580.7 (11.0%)</v>
      </c>
      <c r="AL16" s="39"/>
      <c r="AM16" s="39"/>
      <c r="AN16" s="39"/>
      <c r="AO16" s="39"/>
      <c r="AP16" s="39"/>
    </row>
    <row r="17" spans="1:36" s="87" customFormat="1" ht="11.1" hidden="1" customHeight="1" x14ac:dyDescent="0.5">
      <c r="A17" s="117">
        <v>7</v>
      </c>
      <c r="B17" s="118"/>
      <c r="C17" s="119" t="s">
        <v>26</v>
      </c>
      <c r="D17" s="6">
        <f t="shared" ref="D17:M17" si="17">+D15+D16</f>
        <v>122367.05</v>
      </c>
      <c r="E17" s="7">
        <f t="shared" si="17"/>
        <v>132254.53999999998</v>
      </c>
      <c r="F17" s="6">
        <f t="shared" si="17"/>
        <v>146988.64000000001</v>
      </c>
      <c r="G17" s="6">
        <f t="shared" si="17"/>
        <v>144307.21999999997</v>
      </c>
      <c r="H17" s="6">
        <f t="shared" si="17"/>
        <v>133376.06251799999</v>
      </c>
      <c r="I17" s="6">
        <f t="shared" si="17"/>
        <v>155003.34000000003</v>
      </c>
      <c r="J17" s="6">
        <f t="shared" si="17"/>
        <v>172805.86</v>
      </c>
      <c r="K17" s="8">
        <f t="shared" si="17"/>
        <v>164704.47</v>
      </c>
      <c r="L17" s="8">
        <f t="shared" si="17"/>
        <v>170795.56999999998</v>
      </c>
      <c r="M17" s="8">
        <f t="shared" si="17"/>
        <v>195432.6</v>
      </c>
      <c r="N17" s="78"/>
      <c r="O17" s="79">
        <v>-2.1142926577230048</v>
      </c>
      <c r="P17" s="80">
        <f t="shared" si="0"/>
        <v>8.080189887718948</v>
      </c>
      <c r="Q17" s="80">
        <f t="shared" si="0"/>
        <v>11.140713959611537</v>
      </c>
      <c r="R17" s="80">
        <f t="shared" si="0"/>
        <v>-1.8242362130842515</v>
      </c>
      <c r="S17" s="80">
        <f t="shared" si="0"/>
        <v>-7.5749207018193427</v>
      </c>
      <c r="T17" s="80">
        <f t="shared" si="0"/>
        <v>16.215261624687184</v>
      </c>
      <c r="U17" s="80">
        <f t="shared" si="0"/>
        <v>11.485249285596023</v>
      </c>
      <c r="V17" s="80">
        <f t="shared" si="0"/>
        <v>-4.6881454135872414</v>
      </c>
      <c r="W17" s="80">
        <f t="shared" si="0"/>
        <v>3.6981995692041414</v>
      </c>
      <c r="X17" s="80">
        <f t="shared" si="0"/>
        <v>14.424864766691559</v>
      </c>
      <c r="Y17" s="81"/>
      <c r="Z17" s="82">
        <f t="shared" si="10"/>
        <v>156832.08708633334</v>
      </c>
      <c r="AA17" s="82">
        <f t="shared" si="2"/>
        <v>6.37747496662735</v>
      </c>
      <c r="AB17" s="83">
        <f t="shared" si="3"/>
        <v>24.612637395061739</v>
      </c>
      <c r="AC17" s="84"/>
      <c r="AD17" s="85" t="str">
        <f t="shared" si="7"/>
        <v>144,307.2 (-1.8%)</v>
      </c>
      <c r="AE17" s="86" t="str">
        <f t="shared" si="4"/>
        <v>133,376.1 (-7.6%)</v>
      </c>
      <c r="AF17" s="86" t="str">
        <f t="shared" si="1"/>
        <v>155,003.3 (16.2%)</v>
      </c>
      <c r="AG17" s="86" t="str">
        <f t="shared" si="1"/>
        <v>172,805.9 (11.5%)</v>
      </c>
      <c r="AH17" s="86" t="str">
        <f t="shared" si="1"/>
        <v>164,704.5 (-4.7%)</v>
      </c>
      <c r="AI17" s="86" t="str">
        <f t="shared" si="1"/>
        <v>170,795.6 (3.7%)</v>
      </c>
      <c r="AJ17" s="86" t="str">
        <f t="shared" si="1"/>
        <v>195,432.6 (14.4%)</v>
      </c>
    </row>
    <row r="18" spans="1:36" ht="11.1" customHeight="1" x14ac:dyDescent="0.6">
      <c r="B18" s="90">
        <v>8</v>
      </c>
      <c r="C18" s="58" t="s">
        <v>27</v>
      </c>
      <c r="D18" s="3">
        <v>18744.78</v>
      </c>
      <c r="E18" s="4">
        <v>21367.3</v>
      </c>
      <c r="F18" s="3">
        <v>22827.25</v>
      </c>
      <c r="G18" s="3">
        <v>21954.75</v>
      </c>
      <c r="H18" s="19">
        <v>20174.928484</v>
      </c>
      <c r="I18" s="19">
        <v>21975.46</v>
      </c>
      <c r="J18" s="17">
        <v>23672.35</v>
      </c>
      <c r="K18" s="18">
        <v>24461.03</v>
      </c>
      <c r="L18" s="18">
        <v>26225.35</v>
      </c>
      <c r="M18" s="18">
        <v>27743.19</v>
      </c>
      <c r="N18" s="42"/>
      <c r="O18" s="69">
        <v>6.0947013154312391</v>
      </c>
      <c r="P18" s="70">
        <f t="shared" si="0"/>
        <v>13.990668335397904</v>
      </c>
      <c r="Q18" s="70">
        <f t="shared" si="0"/>
        <v>6.8326367861171189</v>
      </c>
      <c r="R18" s="70">
        <f t="shared" si="0"/>
        <v>-3.8221862028934739</v>
      </c>
      <c r="S18" s="71">
        <f t="shared" si="0"/>
        <v>-8.1067719559548621</v>
      </c>
      <c r="T18" s="71">
        <f t="shared" si="0"/>
        <v>8.924599249151921</v>
      </c>
      <c r="U18" s="71">
        <f t="shared" si="0"/>
        <v>7.721749624353702</v>
      </c>
      <c r="V18" s="71">
        <f t="shared" si="0"/>
        <v>3.3316506388254563</v>
      </c>
      <c r="W18" s="71">
        <f t="shared" si="0"/>
        <v>7.2127788568183693</v>
      </c>
      <c r="X18" s="71">
        <f t="shared" si="0"/>
        <v>5.7876825285458455</v>
      </c>
      <c r="Y18" s="38"/>
      <c r="Z18" s="72">
        <f t="shared" si="10"/>
        <v>23077.311414</v>
      </c>
      <c r="AA18" s="72">
        <f t="shared" si="2"/>
        <v>6.7769034925644567</v>
      </c>
      <c r="AB18" s="73">
        <f t="shared" si="3"/>
        <v>20.218466970850926</v>
      </c>
      <c r="AC18" s="64"/>
      <c r="AD18" s="74" t="str">
        <f t="shared" si="7"/>
        <v>21,954.8 (-3.8%)</v>
      </c>
      <c r="AE18" s="75" t="str">
        <f t="shared" si="4"/>
        <v>20,174.9 (-8.1%)</v>
      </c>
      <c r="AF18" s="75" t="str">
        <f t="shared" si="1"/>
        <v>21,975.5 (8.9%)</v>
      </c>
      <c r="AG18" s="75" t="str">
        <f t="shared" si="1"/>
        <v>23,672.4 (7.7%)</v>
      </c>
      <c r="AH18" s="75" t="str">
        <f t="shared" si="1"/>
        <v>24,461.0 (3.3%)</v>
      </c>
      <c r="AI18" s="75" t="str">
        <f t="shared" si="1"/>
        <v>26,225.4 (7.2%)</v>
      </c>
      <c r="AJ18" s="75" t="str">
        <f t="shared" si="1"/>
        <v>27,743.2 (5.8%)</v>
      </c>
    </row>
    <row r="19" spans="1:36" s="87" customFormat="1" ht="11.1" customHeight="1" x14ac:dyDescent="0.5">
      <c r="A19" s="89">
        <v>8</v>
      </c>
      <c r="B19" s="48"/>
      <c r="C19" s="119" t="s">
        <v>28</v>
      </c>
      <c r="D19" s="6">
        <f t="shared" ref="D19:M19" si="18">D18+D17</f>
        <v>141111.83000000002</v>
      </c>
      <c r="E19" s="7">
        <f t="shared" si="18"/>
        <v>153621.83999999997</v>
      </c>
      <c r="F19" s="6">
        <f t="shared" si="18"/>
        <v>169815.89</v>
      </c>
      <c r="G19" s="6">
        <f t="shared" si="18"/>
        <v>166261.96999999997</v>
      </c>
      <c r="H19" s="6">
        <f t="shared" si="18"/>
        <v>153550.991002</v>
      </c>
      <c r="I19" s="6">
        <f t="shared" si="18"/>
        <v>176978.80000000002</v>
      </c>
      <c r="J19" s="6">
        <f t="shared" si="18"/>
        <v>196478.21</v>
      </c>
      <c r="K19" s="8">
        <f t="shared" si="18"/>
        <v>189165.5</v>
      </c>
      <c r="L19" s="8">
        <f t="shared" si="18"/>
        <v>197020.91999999998</v>
      </c>
      <c r="M19" s="8">
        <f t="shared" si="18"/>
        <v>223175.79</v>
      </c>
      <c r="N19" s="78"/>
      <c r="O19" s="79">
        <v>-1.0977648286597308</v>
      </c>
      <c r="P19" s="80">
        <f t="shared" si="0"/>
        <v>8.8653162530738516</v>
      </c>
      <c r="Q19" s="80">
        <f t="shared" si="0"/>
        <v>10.541502432206284</v>
      </c>
      <c r="R19" s="80">
        <f t="shared" si="0"/>
        <v>-2.0928076871958412</v>
      </c>
      <c r="S19" s="80">
        <f t="shared" si="0"/>
        <v>-7.6451512020457741</v>
      </c>
      <c r="T19" s="80">
        <f t="shared" si="0"/>
        <v>15.257347963123769</v>
      </c>
      <c r="U19" s="80">
        <f t="shared" si="0"/>
        <v>11.017935481537888</v>
      </c>
      <c r="V19" s="80">
        <f t="shared" si="0"/>
        <v>-3.7218936389943669</v>
      </c>
      <c r="W19" s="80">
        <f t="shared" si="0"/>
        <v>4.1526705451046642</v>
      </c>
      <c r="X19" s="80">
        <f t="shared" si="0"/>
        <v>13.275174027204839</v>
      </c>
      <c r="Y19" s="81"/>
      <c r="Z19" s="82">
        <f t="shared" si="10"/>
        <v>179909.39850033331</v>
      </c>
      <c r="AA19" s="82">
        <f t="shared" si="2"/>
        <v>6.430212618910125</v>
      </c>
      <c r="AB19" s="83">
        <f t="shared" si="3"/>
        <v>24.04898902465429</v>
      </c>
      <c r="AC19" s="84"/>
      <c r="AD19" s="96" t="str">
        <f t="shared" si="7"/>
        <v>166,262.0 (-2.1%)</v>
      </c>
      <c r="AE19" s="86" t="str">
        <f t="shared" si="4"/>
        <v>153,551.0 (-7.6%)</v>
      </c>
      <c r="AF19" s="86" t="str">
        <f t="shared" si="1"/>
        <v>176,978.8 (15.3%)</v>
      </c>
      <c r="AG19" s="86" t="str">
        <f t="shared" si="1"/>
        <v>196,478.2 (11.0%)</v>
      </c>
      <c r="AH19" s="86" t="str">
        <f t="shared" si="1"/>
        <v>189,165.5 (-3.7%)</v>
      </c>
      <c r="AI19" s="86" t="str">
        <f t="shared" si="1"/>
        <v>197,020.9 (4.2%)</v>
      </c>
      <c r="AJ19" s="86" t="str">
        <f t="shared" si="1"/>
        <v>223,175.8 (13.3%)</v>
      </c>
    </row>
    <row r="20" spans="1:36" ht="11.1" customHeight="1" x14ac:dyDescent="0.6">
      <c r="B20" s="48">
        <v>9</v>
      </c>
      <c r="C20" s="58" t="s">
        <v>29</v>
      </c>
      <c r="D20" s="3">
        <v>19437.98</v>
      </c>
      <c r="E20" s="4">
        <v>21834.69</v>
      </c>
      <c r="F20" s="3">
        <v>20769.419999999998</v>
      </c>
      <c r="G20" s="3">
        <v>20408.54</v>
      </c>
      <c r="H20" s="19">
        <v>19670.875764</v>
      </c>
      <c r="I20" s="19">
        <v>23109.18</v>
      </c>
      <c r="J20" s="17">
        <v>24953.09</v>
      </c>
      <c r="K20" s="24">
        <v>25694.43</v>
      </c>
      <c r="L20" s="24">
        <v>26026.11</v>
      </c>
      <c r="M20" s="24"/>
      <c r="N20" s="42"/>
      <c r="O20" s="69">
        <v>3.3143213101022084</v>
      </c>
      <c r="P20" s="70">
        <f t="shared" ref="P20:W37" si="19">((E20/D20)-1)*100</f>
        <v>12.330036351513884</v>
      </c>
      <c r="Q20" s="70">
        <f t="shared" si="19"/>
        <v>-4.8787960809152819</v>
      </c>
      <c r="R20" s="70">
        <f t="shared" si="19"/>
        <v>-1.7375545393178871</v>
      </c>
      <c r="S20" s="71">
        <f t="shared" si="19"/>
        <v>-3.6144880329509133</v>
      </c>
      <c r="T20" s="71">
        <f t="shared" si="19"/>
        <v>17.479161971489333</v>
      </c>
      <c r="U20" s="71">
        <f t="shared" si="19"/>
        <v>7.979123447911185</v>
      </c>
      <c r="V20" s="71">
        <f t="shared" si="19"/>
        <v>2.970934661799407</v>
      </c>
      <c r="W20" s="71">
        <f t="shared" si="19"/>
        <v>1.2908634283772757</v>
      </c>
      <c r="X20" s="71"/>
      <c r="Y20" s="38"/>
      <c r="Z20" s="72">
        <f t="shared" si="10"/>
        <v>23310.370960666671</v>
      </c>
      <c r="AA20" s="72">
        <f t="shared" si="2"/>
        <v>7.2497754018885141</v>
      </c>
      <c r="AB20" s="73">
        <f t="shared" si="3"/>
        <v>-100</v>
      </c>
      <c r="AC20" s="64"/>
      <c r="AD20" s="74" t="str">
        <f t="shared" si="7"/>
        <v>20,408.5 (-1.7%)</v>
      </c>
      <c r="AE20" s="75" t="str">
        <f t="shared" si="4"/>
        <v>19,670.9 (-3.6%)</v>
      </c>
      <c r="AF20" s="75" t="str">
        <f t="shared" si="4"/>
        <v>23,109.2 (17.5%)</v>
      </c>
      <c r="AG20" s="75" t="str">
        <f t="shared" si="4"/>
        <v>24,953.1 (8.0%)</v>
      </c>
      <c r="AH20" s="75" t="str">
        <f t="shared" si="4"/>
        <v>25,694.4 (3.0%)</v>
      </c>
      <c r="AI20" s="75" t="str">
        <f t="shared" si="4"/>
        <v>26,026.1 (1.3%)</v>
      </c>
      <c r="AJ20" s="75" t="str">
        <f t="shared" si="4"/>
        <v>0.0 (0.0%)</v>
      </c>
    </row>
    <row r="21" spans="1:36" ht="11.1" customHeight="1" x14ac:dyDescent="0.6">
      <c r="A21" s="89"/>
      <c r="B21" s="90"/>
      <c r="C21" s="91" t="s">
        <v>5</v>
      </c>
      <c r="D21" s="6">
        <f t="shared" ref="D21:L21" si="20">+D16+D18+D20</f>
        <v>55246.84</v>
      </c>
      <c r="E21" s="7">
        <f t="shared" si="20"/>
        <v>62065.05</v>
      </c>
      <c r="F21" s="6">
        <f t="shared" si="20"/>
        <v>63930.46</v>
      </c>
      <c r="G21" s="6">
        <f t="shared" si="20"/>
        <v>63597.01</v>
      </c>
      <c r="H21" s="20">
        <f t="shared" si="20"/>
        <v>58679.902499000003</v>
      </c>
      <c r="I21" s="20">
        <f t="shared" si="20"/>
        <v>67733.279999999999</v>
      </c>
      <c r="J21" s="20">
        <f t="shared" si="20"/>
        <v>72238.75</v>
      </c>
      <c r="K21" s="21">
        <f t="shared" si="20"/>
        <v>72475.94</v>
      </c>
      <c r="L21" s="21">
        <f t="shared" si="20"/>
        <v>77995.259999999995</v>
      </c>
      <c r="M21" s="21"/>
      <c r="N21" s="92"/>
      <c r="O21" s="79">
        <v>1.0207611824036178</v>
      </c>
      <c r="P21" s="80">
        <f t="shared" si="19"/>
        <v>12.341357442344236</v>
      </c>
      <c r="Q21" s="80">
        <f t="shared" si="19"/>
        <v>3.005572379302035</v>
      </c>
      <c r="R21" s="80">
        <f t="shared" si="19"/>
        <v>-0.52158235682958631</v>
      </c>
      <c r="S21" s="93">
        <f t="shared" si="19"/>
        <v>-7.7316645876905232</v>
      </c>
      <c r="T21" s="93">
        <f t="shared" si="19"/>
        <v>15.428412651425717</v>
      </c>
      <c r="U21" s="93">
        <f t="shared" si="19"/>
        <v>6.651781812426627</v>
      </c>
      <c r="V21" s="93">
        <f t="shared" si="19"/>
        <v>0.32834178332266095</v>
      </c>
      <c r="W21" s="93">
        <f t="shared" si="19"/>
        <v>7.6153824289826311</v>
      </c>
      <c r="X21" s="93"/>
      <c r="Y21" s="38"/>
      <c r="Z21" s="94">
        <f t="shared" si="10"/>
        <v>68786.690416500001</v>
      </c>
      <c r="AA21" s="94">
        <f t="shared" si="2"/>
        <v>7.3729058494183874</v>
      </c>
      <c r="AB21" s="95">
        <f t="shared" si="3"/>
        <v>-100</v>
      </c>
      <c r="AC21" s="64"/>
      <c r="AD21" s="96" t="str">
        <f t="shared" si="7"/>
        <v>63,597.0 (-0.5%)</v>
      </c>
      <c r="AE21" s="97" t="str">
        <f t="shared" si="4"/>
        <v>58,679.9 (-7.7%)</v>
      </c>
      <c r="AF21" s="97" t="str">
        <f t="shared" si="4"/>
        <v>67,733.3 (15.4%)</v>
      </c>
      <c r="AG21" s="97" t="str">
        <f t="shared" si="4"/>
        <v>72,238.8 (6.7%)</v>
      </c>
      <c r="AH21" s="97" t="str">
        <f t="shared" si="4"/>
        <v>72,475.9 (0.3%)</v>
      </c>
      <c r="AI21" s="97" t="str">
        <f t="shared" si="4"/>
        <v>77,995.3 (7.6%)</v>
      </c>
      <c r="AJ21" s="97" t="str">
        <f t="shared" si="4"/>
        <v>0.0 (0.0%)</v>
      </c>
    </row>
    <row r="22" spans="1:36" s="87" customFormat="1" ht="11.1" hidden="1" customHeight="1" x14ac:dyDescent="0.5">
      <c r="A22" s="89">
        <v>9</v>
      </c>
      <c r="B22" s="90"/>
      <c r="C22" s="119" t="s">
        <v>30</v>
      </c>
      <c r="D22" s="6">
        <f>+D15+D16+D18+D20</f>
        <v>160549.81000000003</v>
      </c>
      <c r="E22" s="7">
        <f>+E15+E16+E18+E20</f>
        <v>175456.52999999997</v>
      </c>
      <c r="F22" s="6">
        <f t="shared" ref="F22:L22" si="21">+F15+F16+F18+F20</f>
        <v>190585.31</v>
      </c>
      <c r="G22" s="6">
        <f t="shared" si="21"/>
        <v>186670.50999999998</v>
      </c>
      <c r="H22" s="6">
        <f t="shared" si="21"/>
        <v>173221.86676599999</v>
      </c>
      <c r="I22" s="6">
        <f t="shared" si="21"/>
        <v>200087.98</v>
      </c>
      <c r="J22" s="6">
        <f t="shared" si="21"/>
        <v>221431.3</v>
      </c>
      <c r="K22" s="6">
        <f t="shared" si="21"/>
        <v>214859.93</v>
      </c>
      <c r="L22" s="6">
        <f t="shared" si="21"/>
        <v>223047.02999999997</v>
      </c>
      <c r="M22" s="6"/>
      <c r="N22" s="78"/>
      <c r="O22" s="79">
        <v>-0.58374224290647092</v>
      </c>
      <c r="P22" s="80">
        <f t="shared" si="19"/>
        <v>9.2847945444469495</v>
      </c>
      <c r="Q22" s="80">
        <f t="shared" si="19"/>
        <v>8.6225231970562977</v>
      </c>
      <c r="R22" s="80">
        <f t="shared" si="19"/>
        <v>-2.0540932561906367</v>
      </c>
      <c r="S22" s="80">
        <f t="shared" si="19"/>
        <v>-7.2044819687908879</v>
      </c>
      <c r="T22" s="70">
        <f t="shared" si="19"/>
        <v>15.509654603995582</v>
      </c>
      <c r="U22" s="80">
        <f t="shared" si="19"/>
        <v>10.666967600952336</v>
      </c>
      <c r="V22" s="80">
        <f t="shared" si="19"/>
        <v>-2.9676789144082116</v>
      </c>
      <c r="W22" s="80">
        <f t="shared" si="19"/>
        <v>3.8104359430816137</v>
      </c>
      <c r="X22" s="80"/>
      <c r="Y22" s="81"/>
      <c r="Z22" s="82">
        <f t="shared" si="10"/>
        <v>203219.76946099999</v>
      </c>
      <c r="AA22" s="82">
        <f t="shared" si="2"/>
        <v>6.5242370919569082</v>
      </c>
      <c r="AB22" s="83">
        <f t="shared" si="3"/>
        <v>-100</v>
      </c>
      <c r="AC22" s="84"/>
      <c r="AD22" s="85" t="str">
        <f t="shared" si="7"/>
        <v>186,670.5 (-2.1%)</v>
      </c>
      <c r="AE22" s="86" t="str">
        <f t="shared" si="4"/>
        <v>173,221.9 (-7.2%)</v>
      </c>
      <c r="AF22" s="86" t="str">
        <f t="shared" si="4"/>
        <v>200,088.0 (15.5%)</v>
      </c>
      <c r="AG22" s="86" t="str">
        <f t="shared" si="4"/>
        <v>221,431.3 (10.7%)</v>
      </c>
      <c r="AH22" s="86" t="str">
        <f t="shared" si="4"/>
        <v>214,859.9 (-3.0%)</v>
      </c>
      <c r="AI22" s="86" t="str">
        <f t="shared" si="4"/>
        <v>223,047.0 (3.8%)</v>
      </c>
      <c r="AJ22" s="86" t="str">
        <f t="shared" si="4"/>
        <v>0.0 (0.0%)</v>
      </c>
    </row>
    <row r="23" spans="1:36" ht="11.1" customHeight="1" x14ac:dyDescent="0.6">
      <c r="B23" s="90">
        <v>10</v>
      </c>
      <c r="C23" s="58" t="s">
        <v>31</v>
      </c>
      <c r="D23" s="3">
        <v>17756.88</v>
      </c>
      <c r="E23" s="4">
        <v>20015.830000000002</v>
      </c>
      <c r="F23" s="3">
        <v>21744.14</v>
      </c>
      <c r="G23" s="3">
        <v>20770.32</v>
      </c>
      <c r="H23" s="19">
        <v>19376.854249</v>
      </c>
      <c r="I23" s="19">
        <v>22776.03</v>
      </c>
      <c r="J23" s="17">
        <v>21827.17</v>
      </c>
      <c r="K23" s="18">
        <v>23753.200000000001</v>
      </c>
      <c r="L23" s="18">
        <v>27290.14</v>
      </c>
      <c r="M23" s="18"/>
      <c r="N23" s="42"/>
      <c r="O23" s="69">
        <v>-4.3594647713299466</v>
      </c>
      <c r="P23" s="70">
        <f t="shared" si="19"/>
        <v>12.721547929591237</v>
      </c>
      <c r="Q23" s="70">
        <f t="shared" si="19"/>
        <v>8.6347156225847108</v>
      </c>
      <c r="R23" s="70">
        <f t="shared" si="19"/>
        <v>-4.4785399652504054</v>
      </c>
      <c r="S23" s="71">
        <f t="shared" si="19"/>
        <v>-6.7089276958660182</v>
      </c>
      <c r="T23" s="71">
        <f t="shared" si="19"/>
        <v>17.542454039852331</v>
      </c>
      <c r="U23" s="71">
        <f t="shared" si="19"/>
        <v>-4.1660464971287841</v>
      </c>
      <c r="V23" s="71">
        <f t="shared" si="19"/>
        <v>8.8240023786867674</v>
      </c>
      <c r="W23" s="71">
        <f t="shared" si="19"/>
        <v>14.89037266557769</v>
      </c>
      <c r="X23" s="71"/>
      <c r="Y23" s="38"/>
      <c r="Z23" s="72">
        <f t="shared" si="10"/>
        <v>22632.28570816667</v>
      </c>
      <c r="AA23" s="72">
        <f t="shared" si="2"/>
        <v>8.9383072785728324</v>
      </c>
      <c r="AB23" s="73">
        <f t="shared" si="3"/>
        <v>-100</v>
      </c>
      <c r="AC23" s="64"/>
      <c r="AD23" s="74" t="str">
        <f t="shared" si="7"/>
        <v>20,770.3 (-4.5%)</v>
      </c>
      <c r="AE23" s="75" t="str">
        <f t="shared" si="4"/>
        <v>19,376.9 (-6.7%)</v>
      </c>
      <c r="AF23" s="75" t="str">
        <f t="shared" si="4"/>
        <v>22,776.0 (17.5%)</v>
      </c>
      <c r="AG23" s="75" t="str">
        <f t="shared" si="4"/>
        <v>21,827.2 (-4.2%)</v>
      </c>
      <c r="AH23" s="75" t="str">
        <f t="shared" si="4"/>
        <v>23,753.2 (8.8%)</v>
      </c>
      <c r="AI23" s="75" t="str">
        <f t="shared" si="4"/>
        <v>27,290.1 (14.9%)</v>
      </c>
      <c r="AJ23" s="75" t="str">
        <f t="shared" si="4"/>
        <v>0.0 (0.0%)</v>
      </c>
    </row>
    <row r="24" spans="1:36" s="87" customFormat="1" ht="11.1" hidden="1" customHeight="1" x14ac:dyDescent="0.5">
      <c r="A24" s="76">
        <v>10</v>
      </c>
      <c r="B24" s="77"/>
      <c r="C24" s="119" t="s">
        <v>32</v>
      </c>
      <c r="D24" s="6">
        <f t="shared" ref="D24:L24" si="22">+D15+D21+D23</f>
        <v>178306.69</v>
      </c>
      <c r="E24" s="7">
        <f t="shared" si="22"/>
        <v>195472.36</v>
      </c>
      <c r="F24" s="6">
        <f t="shared" si="22"/>
        <v>212329.45</v>
      </c>
      <c r="G24" s="6">
        <f t="shared" si="22"/>
        <v>207440.83</v>
      </c>
      <c r="H24" s="6">
        <f t="shared" si="22"/>
        <v>192598.72101499999</v>
      </c>
      <c r="I24" s="6">
        <f t="shared" si="22"/>
        <v>222864.01</v>
      </c>
      <c r="J24" s="6">
        <f t="shared" si="22"/>
        <v>243258.46999999997</v>
      </c>
      <c r="K24" s="8">
        <f t="shared" si="22"/>
        <v>238613.13</v>
      </c>
      <c r="L24" s="8">
        <f t="shared" si="22"/>
        <v>250337.16999999998</v>
      </c>
      <c r="M24" s="8"/>
      <c r="N24" s="78"/>
      <c r="O24" s="79">
        <v>-0.97306557336442889</v>
      </c>
      <c r="P24" s="80">
        <f t="shared" si="19"/>
        <v>9.6270476447069875</v>
      </c>
      <c r="Q24" s="80">
        <f t="shared" si="19"/>
        <v>8.6237716677693079</v>
      </c>
      <c r="R24" s="80">
        <f t="shared" si="19"/>
        <v>-2.3023749178458397</v>
      </c>
      <c r="S24" s="80">
        <f t="shared" si="19"/>
        <v>-7.154863864071503</v>
      </c>
      <c r="T24" s="80">
        <f t="shared" si="19"/>
        <v>15.71416924551794</v>
      </c>
      <c r="U24" s="80">
        <f t="shared" si="19"/>
        <v>9.1510782741457177</v>
      </c>
      <c r="V24" s="80">
        <f t="shared" si="19"/>
        <v>-1.9096313480883031</v>
      </c>
      <c r="W24" s="80">
        <f t="shared" si="19"/>
        <v>4.9134094171598974</v>
      </c>
      <c r="X24" s="80"/>
      <c r="Y24" s="81"/>
      <c r="Z24" s="82">
        <f t="shared" si="10"/>
        <v>225852.05516916665</v>
      </c>
      <c r="AA24" s="82">
        <f t="shared" si="2"/>
        <v>6.774607803833721</v>
      </c>
      <c r="AB24" s="83">
        <f t="shared" si="3"/>
        <v>-100</v>
      </c>
      <c r="AC24" s="84"/>
      <c r="AD24" s="85" t="str">
        <f t="shared" si="7"/>
        <v>207,440.8 (-2.3%)</v>
      </c>
      <c r="AE24" s="86" t="str">
        <f t="shared" si="4"/>
        <v>192,598.7 (-7.2%)</v>
      </c>
      <c r="AF24" s="86" t="str">
        <f t="shared" si="4"/>
        <v>222,864.0 (15.7%)</v>
      </c>
      <c r="AG24" s="86" t="str">
        <f t="shared" si="4"/>
        <v>243,258.5 (9.2%)</v>
      </c>
      <c r="AH24" s="86" t="str">
        <f t="shared" si="4"/>
        <v>238,613.1 (-1.9%)</v>
      </c>
      <c r="AI24" s="86" t="str">
        <f t="shared" si="4"/>
        <v>250,337.2 (4.9%)</v>
      </c>
      <c r="AJ24" s="86" t="str">
        <f t="shared" si="4"/>
        <v>0.0 (0.0%)</v>
      </c>
    </row>
    <row r="25" spans="1:36" ht="11.1" customHeight="1" x14ac:dyDescent="0.6">
      <c r="B25" s="90">
        <v>11</v>
      </c>
      <c r="C25" s="58" t="s">
        <v>33</v>
      </c>
      <c r="D25" s="3">
        <v>18908.599999999999</v>
      </c>
      <c r="E25" s="4">
        <v>21440.86</v>
      </c>
      <c r="F25" s="3">
        <v>21225.31</v>
      </c>
      <c r="G25" s="3">
        <v>19648.97</v>
      </c>
      <c r="H25" s="19">
        <v>18959.814227999999</v>
      </c>
      <c r="I25" s="25">
        <v>23723.05</v>
      </c>
      <c r="J25" s="18">
        <v>22388.11</v>
      </c>
      <c r="K25" s="18">
        <v>23673.919999999998</v>
      </c>
      <c r="L25" s="18">
        <v>25638.05</v>
      </c>
      <c r="M25" s="18"/>
      <c r="N25" s="42"/>
      <c r="O25" s="69">
        <v>10.172320869324537</v>
      </c>
      <c r="P25" s="70">
        <f t="shared" si="19"/>
        <v>13.392107295093258</v>
      </c>
      <c r="Q25" s="70">
        <f t="shared" si="19"/>
        <v>-1.0053234804947131</v>
      </c>
      <c r="R25" s="70">
        <f t="shared" si="19"/>
        <v>-7.4266995393706843</v>
      </c>
      <c r="S25" s="71">
        <f t="shared" si="19"/>
        <v>-3.5073379011724359</v>
      </c>
      <c r="T25" s="71">
        <f t="shared" si="19"/>
        <v>25.122797695800301</v>
      </c>
      <c r="U25" s="71">
        <f t="shared" si="19"/>
        <v>-5.6271853745618605</v>
      </c>
      <c r="V25" s="71">
        <f t="shared" si="19"/>
        <v>5.7432717634494201</v>
      </c>
      <c r="W25" s="71">
        <f t="shared" si="19"/>
        <v>8.2965981130290309</v>
      </c>
      <c r="X25" s="71"/>
      <c r="Y25" s="38"/>
      <c r="Z25" s="72">
        <f t="shared" si="10"/>
        <v>22338.652371333334</v>
      </c>
      <c r="AA25" s="72">
        <f t="shared" si="2"/>
        <v>7.8357412866805642</v>
      </c>
      <c r="AB25" s="73">
        <f t="shared" si="3"/>
        <v>-100</v>
      </c>
      <c r="AC25" s="64"/>
      <c r="AD25" s="74" t="str">
        <f t="shared" si="7"/>
        <v>19,649.0 (-7.4%)</v>
      </c>
      <c r="AE25" s="75" t="str">
        <f t="shared" si="4"/>
        <v>18,959.8 (-3.5%)</v>
      </c>
      <c r="AF25" s="75" t="str">
        <f t="shared" si="4"/>
        <v>23,723.1 (25.1%)</v>
      </c>
      <c r="AG25" s="75" t="str">
        <f t="shared" si="4"/>
        <v>22,388.1 (-5.6%)</v>
      </c>
      <c r="AH25" s="75" t="str">
        <f t="shared" si="4"/>
        <v>23,673.9 (5.7%)</v>
      </c>
      <c r="AI25" s="75" t="str">
        <f t="shared" si="4"/>
        <v>25,638.1 (8.3%)</v>
      </c>
      <c r="AJ25" s="75" t="str">
        <f t="shared" si="4"/>
        <v>0.0 (0.0%)</v>
      </c>
    </row>
    <row r="26" spans="1:36" s="87" customFormat="1" ht="11.1" hidden="1" customHeight="1" x14ac:dyDescent="0.5">
      <c r="A26" s="76">
        <v>11</v>
      </c>
      <c r="B26" s="77"/>
      <c r="C26" s="119" t="s">
        <v>34</v>
      </c>
      <c r="D26" s="6">
        <f t="shared" ref="D26:K26" si="23">+D15+D21+D23+D25</f>
        <v>197215.29</v>
      </c>
      <c r="E26" s="7">
        <f t="shared" si="23"/>
        <v>216913.21999999997</v>
      </c>
      <c r="F26" s="6">
        <f t="shared" si="23"/>
        <v>233554.76</v>
      </c>
      <c r="G26" s="6">
        <f t="shared" si="23"/>
        <v>227089.8</v>
      </c>
      <c r="H26" s="6">
        <f t="shared" si="23"/>
        <v>211558.53524299999</v>
      </c>
      <c r="I26" s="8">
        <f t="shared" si="23"/>
        <v>246587.06</v>
      </c>
      <c r="J26" s="8">
        <f t="shared" si="23"/>
        <v>265646.57999999996</v>
      </c>
      <c r="K26" s="8">
        <f t="shared" si="23"/>
        <v>262287.05</v>
      </c>
      <c r="L26" s="8">
        <f>+L15+L21+L23+L25</f>
        <v>275975.21999999997</v>
      </c>
      <c r="M26" s="8"/>
      <c r="N26" s="78"/>
      <c r="O26" s="69">
        <v>-3.1639547670048174E-3</v>
      </c>
      <c r="P26" s="80">
        <f t="shared" si="19"/>
        <v>9.988033889258773</v>
      </c>
      <c r="Q26" s="80">
        <f t="shared" si="19"/>
        <v>7.6719805275123676</v>
      </c>
      <c r="R26" s="80">
        <f t="shared" si="19"/>
        <v>-2.7680703232081494</v>
      </c>
      <c r="S26" s="80">
        <f t="shared" si="19"/>
        <v>-6.8392612776971955</v>
      </c>
      <c r="T26" s="80">
        <f t="shared" si="19"/>
        <v>16.557367783231069</v>
      </c>
      <c r="U26" s="80">
        <f t="shared" si="19"/>
        <v>7.7293269160190192</v>
      </c>
      <c r="V26" s="80">
        <f t="shared" si="19"/>
        <v>-1.264661491218888</v>
      </c>
      <c r="W26" s="80">
        <f t="shared" si="19"/>
        <v>5.2187746211640906</v>
      </c>
      <c r="X26" s="80"/>
      <c r="Y26" s="81"/>
      <c r="Z26" s="82">
        <f t="shared" si="10"/>
        <v>248190.70754049998</v>
      </c>
      <c r="AA26" s="82">
        <f t="shared" si="2"/>
        <v>6.871002720760333</v>
      </c>
      <c r="AB26" s="83">
        <f t="shared" si="3"/>
        <v>-100</v>
      </c>
      <c r="AC26" s="84"/>
      <c r="AD26" s="85" t="str">
        <f t="shared" si="7"/>
        <v>227,089.8 (-2.8%)</v>
      </c>
      <c r="AE26" s="86" t="str">
        <f t="shared" si="4"/>
        <v>211,558.5 (-6.8%)</v>
      </c>
      <c r="AF26" s="86" t="str">
        <f t="shared" si="4"/>
        <v>246,587.1 (16.6%)</v>
      </c>
      <c r="AG26" s="86" t="str">
        <f t="shared" si="4"/>
        <v>265,646.6 (7.7%)</v>
      </c>
      <c r="AH26" s="86" t="str">
        <f t="shared" si="4"/>
        <v>262,287.1 (-1.3%)</v>
      </c>
      <c r="AI26" s="86" t="str">
        <f t="shared" si="4"/>
        <v>275,975.2 (5.2%)</v>
      </c>
      <c r="AJ26" s="86" t="str">
        <f t="shared" si="4"/>
        <v>0.0 (0.0%)</v>
      </c>
    </row>
    <row r="27" spans="1:36" ht="11.1" customHeight="1" x14ac:dyDescent="0.6">
      <c r="B27" s="90">
        <v>12</v>
      </c>
      <c r="C27" s="58" t="s">
        <v>35</v>
      </c>
      <c r="D27" s="3">
        <v>18172.240000000002</v>
      </c>
      <c r="E27" s="4">
        <v>19721.439999999999</v>
      </c>
      <c r="F27" s="3">
        <v>19402.21</v>
      </c>
      <c r="G27" s="3">
        <v>19179</v>
      </c>
      <c r="H27" s="19">
        <v>20075.575528000001</v>
      </c>
      <c r="I27" s="19">
        <v>25419.02</v>
      </c>
      <c r="J27" s="18">
        <v>21778.33</v>
      </c>
      <c r="K27" s="18">
        <v>22787.23</v>
      </c>
      <c r="L27" s="18">
        <v>24764.560000000001</v>
      </c>
      <c r="M27" s="18"/>
      <c r="N27" s="42"/>
      <c r="O27" s="69">
        <v>6.3446640519754682</v>
      </c>
      <c r="P27" s="70">
        <f t="shared" si="19"/>
        <v>8.5250910179482275</v>
      </c>
      <c r="Q27" s="70">
        <f t="shared" si="19"/>
        <v>-1.6186951865583832</v>
      </c>
      <c r="R27" s="70">
        <f t="shared" si="19"/>
        <v>-1.1504359554916688</v>
      </c>
      <c r="S27" s="71">
        <f t="shared" si="19"/>
        <v>4.6747772459460935</v>
      </c>
      <c r="T27" s="71">
        <f t="shared" si="19"/>
        <v>26.616644013753632</v>
      </c>
      <c r="U27" s="71">
        <f t="shared" si="19"/>
        <v>-14.322700088359031</v>
      </c>
      <c r="V27" s="71">
        <f t="shared" si="19"/>
        <v>4.6325866124721227</v>
      </c>
      <c r="W27" s="71">
        <f t="shared" si="19"/>
        <v>8.6773600828183195</v>
      </c>
      <c r="X27" s="71"/>
      <c r="Y27" s="38"/>
      <c r="Z27" s="72">
        <f t="shared" si="10"/>
        <v>22333.952588</v>
      </c>
      <c r="AA27" s="72">
        <f t="shared" si="2"/>
        <v>5.3878762739918873</v>
      </c>
      <c r="AB27" s="73">
        <f t="shared" si="3"/>
        <v>-100</v>
      </c>
      <c r="AC27" s="64"/>
      <c r="AD27" s="74" t="str">
        <f t="shared" si="7"/>
        <v>19,179.0 (-1.2%)</v>
      </c>
      <c r="AE27" s="75" t="str">
        <f t="shared" si="4"/>
        <v>20,075.6 (4.7%)</v>
      </c>
      <c r="AF27" s="75" t="str">
        <f t="shared" si="4"/>
        <v>25,419.0 (26.6%)</v>
      </c>
      <c r="AG27" s="75" t="str">
        <f t="shared" si="4"/>
        <v>21,778.3 (-14.3%)</v>
      </c>
      <c r="AH27" s="75" t="str">
        <f t="shared" si="4"/>
        <v>22,787.2 (4.6%)</v>
      </c>
      <c r="AI27" s="75" t="str">
        <f t="shared" si="4"/>
        <v>24,764.6 (8.7%)</v>
      </c>
      <c r="AJ27" s="75" t="str">
        <f t="shared" si="4"/>
        <v>0.0 (0.0%)</v>
      </c>
    </row>
    <row r="28" spans="1:36" ht="11.1" customHeight="1" x14ac:dyDescent="0.6">
      <c r="A28" s="89"/>
      <c r="B28" s="90"/>
      <c r="C28" s="91" t="s">
        <v>6</v>
      </c>
      <c r="D28" s="6">
        <f t="shared" ref="D28:L28" si="24">+D23+D25+D27</f>
        <v>54837.72</v>
      </c>
      <c r="E28" s="6">
        <f t="shared" si="24"/>
        <v>61178.130000000005</v>
      </c>
      <c r="F28" s="6">
        <f t="shared" si="24"/>
        <v>62371.659999999996</v>
      </c>
      <c r="G28" s="6">
        <f t="shared" si="24"/>
        <v>59598.29</v>
      </c>
      <c r="H28" s="20">
        <f t="shared" si="24"/>
        <v>58412.244005</v>
      </c>
      <c r="I28" s="20">
        <f t="shared" si="24"/>
        <v>71918.100000000006</v>
      </c>
      <c r="J28" s="20">
        <f t="shared" si="24"/>
        <v>65993.61</v>
      </c>
      <c r="K28" s="21">
        <f t="shared" si="24"/>
        <v>70214.349999999991</v>
      </c>
      <c r="L28" s="21">
        <f t="shared" si="24"/>
        <v>77692.75</v>
      </c>
      <c r="M28" s="21"/>
      <c r="N28" s="92"/>
      <c r="O28" s="79">
        <v>3.8257321305910974</v>
      </c>
      <c r="P28" s="80">
        <f t="shared" si="19"/>
        <v>11.562132780137468</v>
      </c>
      <c r="Q28" s="80">
        <f t="shared" si="19"/>
        <v>1.9509095815775757</v>
      </c>
      <c r="R28" s="80">
        <f t="shared" si="19"/>
        <v>-4.4465226675063585</v>
      </c>
      <c r="S28" s="93">
        <f t="shared" si="19"/>
        <v>-1.9900671562892214</v>
      </c>
      <c r="T28" s="93">
        <f t="shared" si="19"/>
        <v>23.121618121440292</v>
      </c>
      <c r="U28" s="93">
        <f t="shared" si="19"/>
        <v>-8.2378288636657633</v>
      </c>
      <c r="V28" s="93">
        <f t="shared" si="19"/>
        <v>6.3956798241526558</v>
      </c>
      <c r="W28" s="93">
        <f t="shared" si="19"/>
        <v>10.650814256629882</v>
      </c>
      <c r="X28" s="93"/>
      <c r="Y28" s="38"/>
      <c r="Z28" s="94">
        <f t="shared" si="10"/>
        <v>67304.890667499989</v>
      </c>
      <c r="AA28" s="94">
        <f t="shared" si="2"/>
        <v>7.3913126472622714</v>
      </c>
      <c r="AB28" s="95">
        <f t="shared" si="3"/>
        <v>-100</v>
      </c>
      <c r="AC28" s="64"/>
      <c r="AD28" s="96" t="str">
        <f t="shared" si="7"/>
        <v>59,598.3 (-4.4%)</v>
      </c>
      <c r="AE28" s="97" t="str">
        <f t="shared" si="4"/>
        <v>58,412.2 (-2.0%)</v>
      </c>
      <c r="AF28" s="97" t="str">
        <f t="shared" si="4"/>
        <v>71,918.1 (23.1%)</v>
      </c>
      <c r="AG28" s="97" t="str">
        <f t="shared" si="4"/>
        <v>65,993.6 (-8.2%)</v>
      </c>
      <c r="AH28" s="97" t="str">
        <f t="shared" si="4"/>
        <v>70,214.4 (6.4%)</v>
      </c>
      <c r="AI28" s="97" t="str">
        <f t="shared" si="4"/>
        <v>77,692.8 (10.7%)</v>
      </c>
      <c r="AJ28" s="97" t="str">
        <f t="shared" si="4"/>
        <v>0.0 (0.0%)</v>
      </c>
    </row>
    <row r="29" spans="1:36" ht="11.1" customHeight="1" x14ac:dyDescent="0.6">
      <c r="A29" s="89"/>
      <c r="B29" s="90"/>
      <c r="C29" s="91" t="s">
        <v>7</v>
      </c>
      <c r="D29" s="9">
        <f t="shared" ref="D29:L29" si="25">+D28+D21</f>
        <v>110084.56</v>
      </c>
      <c r="E29" s="9">
        <f t="shared" si="25"/>
        <v>123243.18000000001</v>
      </c>
      <c r="F29" s="9">
        <f t="shared" si="25"/>
        <v>126302.12</v>
      </c>
      <c r="G29" s="9">
        <f t="shared" si="25"/>
        <v>123195.3</v>
      </c>
      <c r="H29" s="26">
        <f t="shared" si="25"/>
        <v>117092.146504</v>
      </c>
      <c r="I29" s="26">
        <f t="shared" si="25"/>
        <v>139651.38</v>
      </c>
      <c r="J29" s="26">
        <f t="shared" si="25"/>
        <v>138232.35999999999</v>
      </c>
      <c r="K29" s="27">
        <f t="shared" si="25"/>
        <v>142690.28999999998</v>
      </c>
      <c r="L29" s="27">
        <f t="shared" si="25"/>
        <v>155688.01</v>
      </c>
      <c r="M29" s="27"/>
      <c r="N29" s="92"/>
      <c r="O29" s="79">
        <v>2.3988313919785398</v>
      </c>
      <c r="P29" s="80">
        <f t="shared" si="19"/>
        <v>11.953193072670686</v>
      </c>
      <c r="Q29" s="80">
        <f t="shared" si="19"/>
        <v>2.4820359227991196</v>
      </c>
      <c r="R29" s="80">
        <f t="shared" si="19"/>
        <v>-2.4598320281559727</v>
      </c>
      <c r="S29" s="93">
        <f t="shared" si="19"/>
        <v>-4.9540473508323801</v>
      </c>
      <c r="T29" s="93">
        <f t="shared" si="19"/>
        <v>19.266222517519015</v>
      </c>
      <c r="U29" s="93">
        <f t="shared" si="19"/>
        <v>-1.0161159882559168</v>
      </c>
      <c r="V29" s="93">
        <f t="shared" si="19"/>
        <v>3.2249539832785779</v>
      </c>
      <c r="W29" s="93">
        <f t="shared" si="19"/>
        <v>9.1090430890567564</v>
      </c>
      <c r="X29" s="93"/>
      <c r="Y29" s="38"/>
      <c r="Z29" s="94">
        <f t="shared" si="10"/>
        <v>136091.58108399998</v>
      </c>
      <c r="AA29" s="94">
        <f t="shared" si="2"/>
        <v>7.3820893936707765</v>
      </c>
      <c r="AB29" s="95">
        <f t="shared" si="3"/>
        <v>-100</v>
      </c>
      <c r="AC29" s="64"/>
      <c r="AD29" s="120" t="str">
        <f t="shared" si="7"/>
        <v>123,195.3 (-2.5%)</v>
      </c>
      <c r="AE29" s="97" t="str">
        <f t="shared" si="4"/>
        <v>117,092.1 (-5.0%)</v>
      </c>
      <c r="AF29" s="97" t="str">
        <f t="shared" si="4"/>
        <v>139,651.4 (19.3%)</v>
      </c>
      <c r="AG29" s="97" t="str">
        <f t="shared" si="4"/>
        <v>138,232.4 (-1.0%)</v>
      </c>
      <c r="AH29" s="97" t="str">
        <f t="shared" si="4"/>
        <v>142,690.3 (3.2%)</v>
      </c>
      <c r="AI29" s="97" t="str">
        <f t="shared" si="4"/>
        <v>155,688.0 (9.1%)</v>
      </c>
      <c r="AJ29" s="97" t="str">
        <f t="shared" si="4"/>
        <v>0.0 (0.0%)</v>
      </c>
    </row>
    <row r="30" spans="1:36" ht="11.1" customHeight="1" x14ac:dyDescent="0.6">
      <c r="A30" s="89"/>
      <c r="C30" s="121" t="s">
        <v>36</v>
      </c>
      <c r="D30" s="10">
        <f t="shared" ref="D30:L30" si="26">+D15+D21+D28</f>
        <v>215387.53</v>
      </c>
      <c r="E30" s="10">
        <f t="shared" si="26"/>
        <v>236634.65999999997</v>
      </c>
      <c r="F30" s="10">
        <f t="shared" si="26"/>
        <v>252956.97000000003</v>
      </c>
      <c r="G30" s="10">
        <f t="shared" si="26"/>
        <v>246268.79999999999</v>
      </c>
      <c r="H30" s="28">
        <f t="shared" si="26"/>
        <v>231634.11077099998</v>
      </c>
      <c r="I30" s="28">
        <f t="shared" si="26"/>
        <v>272006.08</v>
      </c>
      <c r="J30" s="28">
        <f t="shared" si="26"/>
        <v>287424.90999999997</v>
      </c>
      <c r="K30" s="29">
        <f t="shared" si="26"/>
        <v>285074.27999999997</v>
      </c>
      <c r="L30" s="29">
        <f t="shared" si="26"/>
        <v>300739.77999999997</v>
      </c>
      <c r="M30" s="29"/>
      <c r="N30" s="92"/>
      <c r="O30" s="122">
        <v>0.50298262434265162</v>
      </c>
      <c r="P30" s="123">
        <f t="shared" si="19"/>
        <v>9.8646054393213731</v>
      </c>
      <c r="Q30" s="123">
        <f t="shared" si="19"/>
        <v>6.8976835430617278</v>
      </c>
      <c r="R30" s="123">
        <f t="shared" si="19"/>
        <v>-2.6439951427312036</v>
      </c>
      <c r="S30" s="124">
        <f t="shared" si="19"/>
        <v>-5.9425673203426506</v>
      </c>
      <c r="T30" s="124">
        <f t="shared" si="19"/>
        <v>17.429198616136855</v>
      </c>
      <c r="U30" s="124">
        <f t="shared" si="19"/>
        <v>5.6685607909940705</v>
      </c>
      <c r="V30" s="124">
        <f t="shared" si="19"/>
        <v>-0.81782403619783395</v>
      </c>
      <c r="W30" s="124">
        <f t="shared" si="19"/>
        <v>5.4952344350391868</v>
      </c>
      <c r="X30" s="124"/>
      <c r="Y30" s="38"/>
      <c r="Z30" s="125">
        <f t="shared" si="10"/>
        <v>270524.66012850002</v>
      </c>
      <c r="AA30" s="125">
        <f t="shared" si="2"/>
        <v>6.7448892020757878</v>
      </c>
      <c r="AB30" s="126">
        <f t="shared" si="3"/>
        <v>-100</v>
      </c>
      <c r="AC30" s="127"/>
      <c r="AD30" s="128" t="str">
        <f t="shared" si="7"/>
        <v>246,268.8 (-2.6%)</v>
      </c>
      <c r="AE30" s="129" t="str">
        <f t="shared" si="4"/>
        <v>231,634.1 (-5.9%)</v>
      </c>
      <c r="AF30" s="129" t="str">
        <f t="shared" si="4"/>
        <v>272,006.1 (17.4%)</v>
      </c>
      <c r="AG30" s="129" t="str">
        <f t="shared" si="4"/>
        <v>287,424.9 (5.7%)</v>
      </c>
      <c r="AH30" s="129" t="str">
        <f t="shared" si="4"/>
        <v>285,074.3 (-0.8%)</v>
      </c>
      <c r="AI30" s="129" t="str">
        <f t="shared" si="4"/>
        <v>300,739.8 (5.5%)</v>
      </c>
      <c r="AJ30" s="129" t="str">
        <f t="shared" si="4"/>
        <v>0.0 (0.0%)</v>
      </c>
    </row>
    <row r="31" spans="1:36" s="42" customFormat="1" ht="14.1" customHeight="1" x14ac:dyDescent="0.5">
      <c r="A31" s="31"/>
      <c r="B31" s="48"/>
      <c r="C31" s="33" t="s">
        <v>8</v>
      </c>
      <c r="D31" s="34"/>
      <c r="E31" s="34"/>
      <c r="F31" s="34"/>
      <c r="G31" s="34"/>
      <c r="H31" s="33"/>
      <c r="I31" s="33"/>
      <c r="J31" s="33"/>
      <c r="K31" s="33"/>
      <c r="L31" s="33"/>
      <c r="M31" s="33"/>
      <c r="N31" s="33"/>
      <c r="O31" s="34"/>
      <c r="P31" s="34"/>
      <c r="Q31" s="130"/>
      <c r="R31" s="130"/>
      <c r="S31" s="33" t="s">
        <v>11</v>
      </c>
      <c r="T31" s="33"/>
      <c r="U31" s="33"/>
      <c r="V31" s="33"/>
      <c r="W31" s="33"/>
      <c r="X31" s="33"/>
      <c r="Y31" s="38"/>
      <c r="Z31" s="33"/>
      <c r="AA31" s="39"/>
      <c r="AB31" s="39"/>
      <c r="AC31" s="39"/>
      <c r="AD31" s="40"/>
      <c r="AE31" s="41"/>
      <c r="AF31" s="41"/>
      <c r="AG31" s="41"/>
      <c r="AH31" s="41"/>
      <c r="AI31" s="41"/>
      <c r="AJ31" s="131"/>
    </row>
    <row r="32" spans="1:36" s="47" customFormat="1" ht="14.1" customHeight="1" x14ac:dyDescent="0.5">
      <c r="A32" s="31"/>
      <c r="B32" s="48"/>
      <c r="C32" s="33" t="s">
        <v>12</v>
      </c>
      <c r="D32" s="34"/>
      <c r="E32" s="34"/>
      <c r="F32" s="34"/>
      <c r="G32" s="34"/>
      <c r="H32" s="33"/>
      <c r="I32" s="33"/>
      <c r="J32" s="33"/>
      <c r="K32" s="33"/>
      <c r="L32" s="33"/>
      <c r="M32" s="33"/>
      <c r="N32" s="33"/>
      <c r="O32" s="34"/>
      <c r="P32" s="34"/>
      <c r="Q32" s="45"/>
      <c r="R32" s="45"/>
      <c r="S32" s="33" t="s">
        <v>1</v>
      </c>
      <c r="T32" s="33"/>
      <c r="U32" s="33"/>
      <c r="V32" s="33"/>
      <c r="W32" s="33"/>
      <c r="X32" s="33"/>
      <c r="Y32" s="46"/>
      <c r="Z32" s="33"/>
      <c r="AA32" s="46"/>
      <c r="AB32" s="46"/>
      <c r="AC32" s="46"/>
      <c r="AD32" s="40"/>
      <c r="AE32" s="41"/>
      <c r="AF32" s="41"/>
      <c r="AG32" s="41"/>
      <c r="AH32" s="41"/>
      <c r="AI32" s="41"/>
      <c r="AJ32" s="131"/>
    </row>
    <row r="33" spans="1:36" ht="11.1" customHeight="1" x14ac:dyDescent="0.6">
      <c r="C33" s="49"/>
      <c r="D33" s="50">
        <v>2559</v>
      </c>
      <c r="E33" s="50">
        <v>2560</v>
      </c>
      <c r="F33" s="50">
        <v>2561</v>
      </c>
      <c r="G33" s="50">
        <v>2562</v>
      </c>
      <c r="H33" s="51">
        <v>2563</v>
      </c>
      <c r="I33" s="51">
        <v>2564</v>
      </c>
      <c r="J33" s="52">
        <v>2565</v>
      </c>
      <c r="K33" s="52">
        <v>2566</v>
      </c>
      <c r="L33" s="52">
        <v>2567</v>
      </c>
      <c r="M33" s="52">
        <v>2568</v>
      </c>
      <c r="N33" s="53"/>
      <c r="O33" s="50">
        <v>2559</v>
      </c>
      <c r="P33" s="50">
        <v>2560</v>
      </c>
      <c r="Q33" s="54">
        <v>2561</v>
      </c>
      <c r="R33" s="54">
        <v>2562</v>
      </c>
      <c r="S33" s="55">
        <v>2563</v>
      </c>
      <c r="T33" s="55">
        <v>2564</v>
      </c>
      <c r="U33" s="55">
        <v>2565</v>
      </c>
      <c r="V33" s="55">
        <v>2566</v>
      </c>
      <c r="W33" s="55">
        <v>2567</v>
      </c>
      <c r="X33" s="55">
        <v>2568</v>
      </c>
      <c r="Z33" s="51" t="s">
        <v>13</v>
      </c>
      <c r="AA33" s="56" t="s">
        <v>14</v>
      </c>
      <c r="AB33" s="56" t="s">
        <v>15</v>
      </c>
      <c r="AC33" s="57"/>
      <c r="AD33" s="50">
        <v>2562</v>
      </c>
      <c r="AE33" s="51">
        <v>2563</v>
      </c>
      <c r="AF33" s="51">
        <v>2564</v>
      </c>
      <c r="AG33" s="52">
        <v>2565</v>
      </c>
      <c r="AH33" s="52">
        <v>2566</v>
      </c>
      <c r="AI33" s="52">
        <v>2567</v>
      </c>
      <c r="AJ33" s="52">
        <v>2568</v>
      </c>
    </row>
    <row r="34" spans="1:36" ht="11.1" customHeight="1" x14ac:dyDescent="0.6">
      <c r="B34" s="48">
        <v>1</v>
      </c>
      <c r="C34" s="58" t="s">
        <v>16</v>
      </c>
      <c r="D34" s="132">
        <v>15487.15</v>
      </c>
      <c r="E34" s="133">
        <v>16239.77</v>
      </c>
      <c r="F34" s="132">
        <v>20201.05</v>
      </c>
      <c r="G34" s="132">
        <v>22991.02</v>
      </c>
      <c r="H34" s="30">
        <v>21011.620502000002</v>
      </c>
      <c r="I34" s="30">
        <v>19736.71</v>
      </c>
      <c r="J34" s="18">
        <v>23159.8</v>
      </c>
      <c r="K34" s="18">
        <v>24765.05</v>
      </c>
      <c r="L34" s="18">
        <v>25183.62</v>
      </c>
      <c r="M34" s="18">
        <v>27157.17</v>
      </c>
      <c r="N34" s="42"/>
      <c r="O34" s="59">
        <v>-12.293066422620214</v>
      </c>
      <c r="P34" s="60">
        <f t="shared" ref="P34:X49" si="27">((E34/D34)-1)*100</f>
        <v>4.8596417029602046</v>
      </c>
      <c r="Q34" s="60">
        <f t="shared" si="27"/>
        <v>24.392463686369936</v>
      </c>
      <c r="R34" s="60">
        <f t="shared" si="27"/>
        <v>13.811014773984521</v>
      </c>
      <c r="S34" s="61">
        <f t="shared" si="27"/>
        <v>-8.6094462011689679</v>
      </c>
      <c r="T34" s="61">
        <f t="shared" si="27"/>
        <v>-6.0676448152994666</v>
      </c>
      <c r="U34" s="61">
        <f t="shared" si="27"/>
        <v>17.343772087647835</v>
      </c>
      <c r="V34" s="61">
        <f t="shared" si="27"/>
        <v>6.931191115640023</v>
      </c>
      <c r="W34" s="61">
        <f t="shared" si="27"/>
        <v>1.6901641628020103</v>
      </c>
      <c r="X34" s="61">
        <f t="shared" si="27"/>
        <v>7.8366414359809955</v>
      </c>
      <c r="Z34" s="62">
        <f>AVERAGE(G34:L34)</f>
        <v>22807.970083666671</v>
      </c>
      <c r="AA34" s="62">
        <f>_xlfn.RRI(4,H34,L34)*100</f>
        <v>4.6320302508130462</v>
      </c>
      <c r="AB34" s="63">
        <f>M34/Z34*100-100</f>
        <v>19.068772452695782</v>
      </c>
      <c r="AC34" s="64"/>
      <c r="AD34" s="65" t="str">
        <f>CONCATENATE(TEXT(G34,"0,00.0")," (",TEXT(R34,"0.0"),"%)")</f>
        <v>22,991.0 (13.8%)</v>
      </c>
      <c r="AE34" s="66" t="str">
        <f>CONCATENATE(FIXED(H34,1)," (",FIXED(S34,1),"%)")</f>
        <v>21,011.6 (-8.6%)</v>
      </c>
      <c r="AF34" s="66" t="str">
        <f t="shared" ref="AF34:AJ49" si="28">CONCATENATE(FIXED(I34,1)," (",FIXED(T34,1),"%)")</f>
        <v>19,736.7 (-6.1%)</v>
      </c>
      <c r="AG34" s="66" t="str">
        <f t="shared" si="28"/>
        <v>23,159.8 (17.3%)</v>
      </c>
      <c r="AH34" s="66" t="str">
        <f t="shared" si="28"/>
        <v>24,765.1 (6.9%)</v>
      </c>
      <c r="AI34" s="66" t="str">
        <f t="shared" si="28"/>
        <v>25,183.6 (1.7%)</v>
      </c>
      <c r="AJ34" s="66" t="str">
        <f t="shared" si="28"/>
        <v>27,157.2 (7.8%)</v>
      </c>
    </row>
    <row r="35" spans="1:36" ht="11.1" customHeight="1" x14ac:dyDescent="0.6">
      <c r="B35" s="48">
        <v>2</v>
      </c>
      <c r="C35" s="58" t="s">
        <v>17</v>
      </c>
      <c r="D35" s="134">
        <v>14007.7</v>
      </c>
      <c r="E35" s="135">
        <v>16756.86</v>
      </c>
      <c r="F35" s="134">
        <v>19484.5</v>
      </c>
      <c r="G35" s="134">
        <v>17496.150000000001</v>
      </c>
      <c r="H35" s="25">
        <v>16575.878762</v>
      </c>
      <c r="I35" s="25">
        <v>19993.060000000001</v>
      </c>
      <c r="J35" s="18">
        <v>23230.26</v>
      </c>
      <c r="K35" s="18">
        <v>23190.35</v>
      </c>
      <c r="L35" s="18">
        <v>23777.360000000001</v>
      </c>
      <c r="M35" s="18">
        <v>24718.880000000001</v>
      </c>
      <c r="N35" s="42"/>
      <c r="O35" s="69">
        <v>-16.815475218402653</v>
      </c>
      <c r="P35" s="70">
        <f t="shared" si="27"/>
        <v>19.626062808312561</v>
      </c>
      <c r="Q35" s="70">
        <f t="shared" si="27"/>
        <v>16.277751320951527</v>
      </c>
      <c r="R35" s="70">
        <f t="shared" si="27"/>
        <v>-10.204778156996575</v>
      </c>
      <c r="S35" s="71">
        <f t="shared" si="27"/>
        <v>-5.2598499555616574</v>
      </c>
      <c r="T35" s="71">
        <f t="shared" si="27"/>
        <v>20.615385084945515</v>
      </c>
      <c r="U35" s="71">
        <f t="shared" si="27"/>
        <v>16.191618491616566</v>
      </c>
      <c r="V35" s="71">
        <f t="shared" si="27"/>
        <v>-0.17180177923105111</v>
      </c>
      <c r="W35" s="71">
        <f t="shared" si="27"/>
        <v>2.5312683939656022</v>
      </c>
      <c r="X35" s="71">
        <f t="shared" si="27"/>
        <v>3.959733124282927</v>
      </c>
      <c r="Z35" s="72">
        <f t="shared" ref="Z35:Z60" si="29">AVERAGE(G35:L35)</f>
        <v>20710.509793666664</v>
      </c>
      <c r="AA35" s="72">
        <f t="shared" ref="AA35:AA60" si="30">_xlfn.RRI(4,H35,L35)*100</f>
        <v>9.4389122788221869</v>
      </c>
      <c r="AB35" s="73">
        <f t="shared" ref="AB35:AB60" si="31">M35/Z35*100-100</f>
        <v>19.354280731221337</v>
      </c>
      <c r="AC35" s="64"/>
      <c r="AD35" s="74" t="str">
        <f t="shared" ref="AD35:AD60" si="32">CONCATENATE(TEXT(G35,"0,00.0")," (",TEXT(R35,"0.0"),"%)")</f>
        <v>17,496.2 (-10.2%)</v>
      </c>
      <c r="AE35" s="75" t="str">
        <f t="shared" ref="AE35:AJ60" si="33">CONCATENATE(FIXED(H35,1)," (",FIXED(S35,1),"%)")</f>
        <v>16,575.9 (-5.3%)</v>
      </c>
      <c r="AF35" s="75" t="str">
        <f t="shared" si="28"/>
        <v>19,993.1 (20.6%)</v>
      </c>
      <c r="AG35" s="75" t="str">
        <f t="shared" si="28"/>
        <v>23,230.3 (16.2%)</v>
      </c>
      <c r="AH35" s="75" t="str">
        <f t="shared" si="28"/>
        <v>23,190.4 (-0.2%)</v>
      </c>
      <c r="AI35" s="75" t="str">
        <f t="shared" si="28"/>
        <v>23,777.4 (2.5%)</v>
      </c>
      <c r="AJ35" s="75" t="str">
        <f t="shared" si="28"/>
        <v>24,718.9 (4.0%)</v>
      </c>
    </row>
    <row r="36" spans="1:36" s="87" customFormat="1" ht="11.1" hidden="1" customHeight="1" x14ac:dyDescent="0.5">
      <c r="A36" s="76">
        <v>2</v>
      </c>
      <c r="B36" s="77"/>
      <c r="C36" s="5" t="s">
        <v>18</v>
      </c>
      <c r="D36" s="8">
        <f t="shared" ref="D36:M36" si="34">+D34+D35</f>
        <v>29494.85</v>
      </c>
      <c r="E36" s="136">
        <f t="shared" si="34"/>
        <v>32996.630000000005</v>
      </c>
      <c r="F36" s="8">
        <f t="shared" si="34"/>
        <v>39685.550000000003</v>
      </c>
      <c r="G36" s="8">
        <f t="shared" si="34"/>
        <v>40487.17</v>
      </c>
      <c r="H36" s="8">
        <f t="shared" si="34"/>
        <v>37587.499263999998</v>
      </c>
      <c r="I36" s="8">
        <f t="shared" si="34"/>
        <v>39729.770000000004</v>
      </c>
      <c r="J36" s="8">
        <f t="shared" si="34"/>
        <v>46390.06</v>
      </c>
      <c r="K36" s="8">
        <f t="shared" si="34"/>
        <v>47955.399999999994</v>
      </c>
      <c r="L36" s="8">
        <f t="shared" si="34"/>
        <v>48960.979999999996</v>
      </c>
      <c r="M36" s="8">
        <f t="shared" si="34"/>
        <v>51876.05</v>
      </c>
      <c r="N36" s="78"/>
      <c r="O36" s="79">
        <v>-14.500618167008007</v>
      </c>
      <c r="P36" s="80">
        <f t="shared" si="27"/>
        <v>11.872513337074132</v>
      </c>
      <c r="Q36" s="80">
        <f t="shared" si="27"/>
        <v>20.271524698128253</v>
      </c>
      <c r="R36" s="80">
        <f t="shared" si="27"/>
        <v>2.0199291681732845</v>
      </c>
      <c r="S36" s="80">
        <f t="shared" si="27"/>
        <v>-7.1619496645480503</v>
      </c>
      <c r="T36" s="80">
        <f t="shared" si="27"/>
        <v>5.6994234198809668</v>
      </c>
      <c r="U36" s="80">
        <f t="shared" si="27"/>
        <v>16.763978246035638</v>
      </c>
      <c r="V36" s="80">
        <f t="shared" si="27"/>
        <v>3.374300442810374</v>
      </c>
      <c r="W36" s="80">
        <f t="shared" si="27"/>
        <v>2.0969067091505922</v>
      </c>
      <c r="X36" s="80">
        <f t="shared" si="27"/>
        <v>5.9538636685785518</v>
      </c>
      <c r="Y36" s="137"/>
      <c r="Z36" s="82">
        <f t="shared" si="29"/>
        <v>43518.479877333331</v>
      </c>
      <c r="AA36" s="82">
        <f t="shared" si="30"/>
        <v>6.832075880132682</v>
      </c>
      <c r="AB36" s="83">
        <f t="shared" si="31"/>
        <v>19.204646270330144</v>
      </c>
      <c r="AC36" s="84"/>
      <c r="AD36" s="85" t="str">
        <f t="shared" si="32"/>
        <v>40,487.2 (2.0%)</v>
      </c>
      <c r="AE36" s="86" t="str">
        <f t="shared" si="33"/>
        <v>37,587.5 (-7.2%)</v>
      </c>
      <c r="AF36" s="86" t="str">
        <f t="shared" si="28"/>
        <v>39,729.8 (5.7%)</v>
      </c>
      <c r="AG36" s="86" t="str">
        <f t="shared" si="28"/>
        <v>46,390.1 (16.8%)</v>
      </c>
      <c r="AH36" s="86" t="str">
        <f t="shared" si="28"/>
        <v>47,955.4 (3.4%)</v>
      </c>
      <c r="AI36" s="86" t="str">
        <f t="shared" si="28"/>
        <v>48,961.0 (2.1%)</v>
      </c>
      <c r="AJ36" s="86" t="str">
        <f t="shared" si="28"/>
        <v>51,876.1 (6.0%)</v>
      </c>
    </row>
    <row r="37" spans="1:36" ht="11.1" customHeight="1" x14ac:dyDescent="0.6">
      <c r="B37" s="48">
        <v>3</v>
      </c>
      <c r="C37" s="58" t="s">
        <v>19</v>
      </c>
      <c r="D37" s="134">
        <v>16160.27</v>
      </c>
      <c r="E37" s="135">
        <v>19091.53</v>
      </c>
      <c r="F37" s="134">
        <v>21042.3</v>
      </c>
      <c r="G37" s="134">
        <v>19411.560000000001</v>
      </c>
      <c r="H37" s="25">
        <v>20591.356414000002</v>
      </c>
      <c r="I37" s="25">
        <v>23225.99</v>
      </c>
      <c r="J37" s="18">
        <v>26813.01</v>
      </c>
      <c r="K37" s="18">
        <v>24715.35</v>
      </c>
      <c r="L37" s="18">
        <v>25936.55</v>
      </c>
      <c r="M37" s="18">
        <v>28575.29</v>
      </c>
      <c r="N37" s="42"/>
      <c r="O37" s="69">
        <v>-6.929222468845408</v>
      </c>
      <c r="P37" s="70">
        <f t="shared" si="27"/>
        <v>18.138682088851233</v>
      </c>
      <c r="Q37" s="70">
        <f t="shared" si="27"/>
        <v>10.217986719765261</v>
      </c>
      <c r="R37" s="70">
        <f t="shared" si="27"/>
        <v>-7.7498182232930706</v>
      </c>
      <c r="S37" s="71">
        <f t="shared" si="27"/>
        <v>6.0778031956215894</v>
      </c>
      <c r="T37" s="71">
        <f t="shared" si="27"/>
        <v>12.794852039027017</v>
      </c>
      <c r="U37" s="71">
        <f t="shared" si="27"/>
        <v>15.443991838453375</v>
      </c>
      <c r="V37" s="71">
        <f t="shared" si="27"/>
        <v>-7.8232917527722545</v>
      </c>
      <c r="W37" s="71">
        <f t="shared" si="27"/>
        <v>4.9410588965966618</v>
      </c>
      <c r="X37" s="71">
        <f t="shared" si="27"/>
        <v>10.173828053461232</v>
      </c>
      <c r="Z37" s="72">
        <f t="shared" si="29"/>
        <v>23448.969402333332</v>
      </c>
      <c r="AA37" s="72">
        <f t="shared" si="30"/>
        <v>5.9392301927531976</v>
      </c>
      <c r="AB37" s="73">
        <f t="shared" si="31"/>
        <v>21.861602997172952</v>
      </c>
      <c r="AC37" s="64"/>
      <c r="AD37" s="74" t="str">
        <f t="shared" si="32"/>
        <v>19,411.6 (-7.7%)</v>
      </c>
      <c r="AE37" s="75" t="str">
        <f t="shared" si="33"/>
        <v>20,591.4 (6.1%)</v>
      </c>
      <c r="AF37" s="75" t="str">
        <f t="shared" si="28"/>
        <v>23,226.0 (12.8%)</v>
      </c>
      <c r="AG37" s="75" t="str">
        <f t="shared" si="28"/>
        <v>26,813.0 (15.4%)</v>
      </c>
      <c r="AH37" s="75" t="str">
        <f t="shared" si="28"/>
        <v>24,715.4 (-7.8%)</v>
      </c>
      <c r="AI37" s="75" t="str">
        <f t="shared" si="28"/>
        <v>25,936.6 (4.9%)</v>
      </c>
      <c r="AJ37" s="75" t="str">
        <f t="shared" si="28"/>
        <v>28,575.3 (10.2%)</v>
      </c>
    </row>
    <row r="38" spans="1:36" ht="11.1" customHeight="1" x14ac:dyDescent="0.6">
      <c r="A38" s="89"/>
      <c r="B38" s="90"/>
      <c r="C38" s="91" t="s">
        <v>2</v>
      </c>
      <c r="D38" s="8">
        <f t="shared" ref="D38:M38" si="35">+D34+D35+D37</f>
        <v>45655.119999999995</v>
      </c>
      <c r="E38" s="136">
        <f t="shared" si="35"/>
        <v>52088.160000000003</v>
      </c>
      <c r="F38" s="8">
        <f t="shared" si="35"/>
        <v>60727.850000000006</v>
      </c>
      <c r="G38" s="8">
        <f t="shared" si="35"/>
        <v>59898.729999999996</v>
      </c>
      <c r="H38" s="21">
        <f t="shared" si="35"/>
        <v>58178.855678</v>
      </c>
      <c r="I38" s="21">
        <f t="shared" si="35"/>
        <v>62955.760000000009</v>
      </c>
      <c r="J38" s="21">
        <f t="shared" si="35"/>
        <v>73203.069999999992</v>
      </c>
      <c r="K38" s="21">
        <f t="shared" si="35"/>
        <v>72670.75</v>
      </c>
      <c r="L38" s="21">
        <f t="shared" si="35"/>
        <v>74897.53</v>
      </c>
      <c r="M38" s="21">
        <f t="shared" si="35"/>
        <v>80451.34</v>
      </c>
      <c r="N38" s="92"/>
      <c r="O38" s="79">
        <v>-11.965641719711151</v>
      </c>
      <c r="P38" s="80">
        <f t="shared" si="27"/>
        <v>14.090511644696168</v>
      </c>
      <c r="Q38" s="80">
        <f t="shared" si="27"/>
        <v>16.586667680332724</v>
      </c>
      <c r="R38" s="80">
        <f t="shared" si="27"/>
        <v>-1.3653043867023262</v>
      </c>
      <c r="S38" s="93">
        <f t="shared" si="27"/>
        <v>-2.871303485065535</v>
      </c>
      <c r="T38" s="93">
        <f t="shared" si="27"/>
        <v>8.2107223772817761</v>
      </c>
      <c r="U38" s="93">
        <f t="shared" si="27"/>
        <v>16.277001500736365</v>
      </c>
      <c r="V38" s="93">
        <f t="shared" si="27"/>
        <v>-0.72718261679460827</v>
      </c>
      <c r="W38" s="93">
        <f t="shared" si="27"/>
        <v>3.0642039610159433</v>
      </c>
      <c r="X38" s="93">
        <f t="shared" si="27"/>
        <v>7.415211155828505</v>
      </c>
      <c r="Z38" s="94">
        <f t="shared" si="29"/>
        <v>66967.44927966666</v>
      </c>
      <c r="AA38" s="94">
        <f t="shared" si="30"/>
        <v>6.5186319889664723</v>
      </c>
      <c r="AB38" s="95">
        <f t="shared" si="31"/>
        <v>20.134992246789139</v>
      </c>
      <c r="AC38" s="64"/>
      <c r="AD38" s="96" t="str">
        <f t="shared" si="32"/>
        <v>59,898.7 (-1.4%)</v>
      </c>
      <c r="AE38" s="97" t="str">
        <f t="shared" si="33"/>
        <v>58,178.9 (-2.9%)</v>
      </c>
      <c r="AF38" s="97" t="str">
        <f t="shared" si="28"/>
        <v>62,955.8 (8.2%)</v>
      </c>
      <c r="AG38" s="97" t="str">
        <f t="shared" si="28"/>
        <v>73,203.1 (16.3%)</v>
      </c>
      <c r="AH38" s="97" t="str">
        <f t="shared" si="28"/>
        <v>72,670.8 (-0.7%)</v>
      </c>
      <c r="AI38" s="97" t="str">
        <f t="shared" si="28"/>
        <v>74,897.5 (3.1%)</v>
      </c>
      <c r="AJ38" s="97" t="str">
        <f t="shared" si="28"/>
        <v>80,451.3 (7.4%)</v>
      </c>
    </row>
    <row r="39" spans="1:36" ht="11.1" customHeight="1" x14ac:dyDescent="0.6">
      <c r="B39" s="48">
        <v>4</v>
      </c>
      <c r="C39" s="58" t="s">
        <v>20</v>
      </c>
      <c r="D39" s="134">
        <v>14828.49</v>
      </c>
      <c r="E39" s="135">
        <v>16679.54</v>
      </c>
      <c r="F39" s="134">
        <v>20160.330000000002</v>
      </c>
      <c r="G39" s="134">
        <v>19901.03</v>
      </c>
      <c r="H39" s="25">
        <v>16377.164663</v>
      </c>
      <c r="I39" s="25">
        <v>20934.439999999999</v>
      </c>
      <c r="J39" s="18">
        <v>25005.82</v>
      </c>
      <c r="K39" s="18">
        <v>22984.58</v>
      </c>
      <c r="L39" s="18">
        <v>24935.759999999998</v>
      </c>
      <c r="M39" s="18">
        <v>28946.42</v>
      </c>
      <c r="N39" s="42"/>
      <c r="O39" s="69">
        <v>-14.892953934205499</v>
      </c>
      <c r="P39" s="70">
        <f t="shared" si="27"/>
        <v>12.483064695056623</v>
      </c>
      <c r="Q39" s="70">
        <f t="shared" si="27"/>
        <v>20.868621077080075</v>
      </c>
      <c r="R39" s="70">
        <f t="shared" si="27"/>
        <v>-1.2861892637670236</v>
      </c>
      <c r="S39" s="71">
        <f t="shared" si="27"/>
        <v>-17.706949524723093</v>
      </c>
      <c r="T39" s="71">
        <f t="shared" si="27"/>
        <v>27.827010540450825</v>
      </c>
      <c r="U39" s="71">
        <v>19.5</v>
      </c>
      <c r="V39" s="71">
        <f t="shared" si="27"/>
        <v>-8.0830782593812049</v>
      </c>
      <c r="W39" s="71">
        <f t="shared" si="27"/>
        <v>8.4890826806493624</v>
      </c>
      <c r="X39" s="71">
        <f t="shared" si="27"/>
        <v>16.08396936768721</v>
      </c>
      <c r="Z39" s="72">
        <f t="shared" si="29"/>
        <v>21689.7991105</v>
      </c>
      <c r="AA39" s="72">
        <f t="shared" si="30"/>
        <v>11.082583918381928</v>
      </c>
      <c r="AB39" s="73">
        <f t="shared" si="31"/>
        <v>33.456376670575423</v>
      </c>
      <c r="AC39" s="64"/>
      <c r="AD39" s="74" t="str">
        <f t="shared" si="32"/>
        <v>19,901.0 (-1.3%)</v>
      </c>
      <c r="AE39" s="75" t="str">
        <f t="shared" si="33"/>
        <v>16,377.2 (-17.7%)</v>
      </c>
      <c r="AF39" s="75" t="str">
        <f t="shared" si="28"/>
        <v>20,934.4 (27.8%)</v>
      </c>
      <c r="AG39" s="75" t="str">
        <f t="shared" si="28"/>
        <v>25,005.8 (19.5%)</v>
      </c>
      <c r="AH39" s="75" t="str">
        <f t="shared" si="28"/>
        <v>22,984.6 (-8.1%)</v>
      </c>
      <c r="AI39" s="75" t="str">
        <f t="shared" si="28"/>
        <v>24,935.8 (8.5%)</v>
      </c>
      <c r="AJ39" s="75" t="str">
        <f t="shared" si="28"/>
        <v>28,946.4 (16.1%)</v>
      </c>
    </row>
    <row r="40" spans="1:36" s="87" customFormat="1" ht="11.1" hidden="1" customHeight="1" x14ac:dyDescent="0.5">
      <c r="A40" s="76">
        <v>4</v>
      </c>
      <c r="B40" s="98"/>
      <c r="C40" s="5" t="s">
        <v>21</v>
      </c>
      <c r="D40" s="8">
        <f t="shared" ref="D40:M40" si="36">+D38+D39</f>
        <v>60483.609999999993</v>
      </c>
      <c r="E40" s="136">
        <f t="shared" si="36"/>
        <v>68767.700000000012</v>
      </c>
      <c r="F40" s="8">
        <f t="shared" si="36"/>
        <v>80888.180000000008</v>
      </c>
      <c r="G40" s="8">
        <f t="shared" si="36"/>
        <v>79799.759999999995</v>
      </c>
      <c r="H40" s="8">
        <f t="shared" si="36"/>
        <v>74556.020340999996</v>
      </c>
      <c r="I40" s="8">
        <f t="shared" si="36"/>
        <v>83890.200000000012</v>
      </c>
      <c r="J40" s="8">
        <f t="shared" si="36"/>
        <v>98208.889999999985</v>
      </c>
      <c r="K40" s="8">
        <f t="shared" si="36"/>
        <v>95655.33</v>
      </c>
      <c r="L40" s="8">
        <f t="shared" si="36"/>
        <v>99833.29</v>
      </c>
      <c r="M40" s="8">
        <f t="shared" si="36"/>
        <v>109397.75999999999</v>
      </c>
      <c r="N40" s="6"/>
      <c r="O40" s="79">
        <v>-12.701794687973022</v>
      </c>
      <c r="P40" s="80">
        <f t="shared" si="27"/>
        <v>13.696421228825484</v>
      </c>
      <c r="Q40" s="80">
        <f t="shared" si="27"/>
        <v>17.625251389824005</v>
      </c>
      <c r="R40" s="80">
        <f t="shared" si="27"/>
        <v>-1.3455859681847371</v>
      </c>
      <c r="S40" s="99">
        <f t="shared" si="27"/>
        <v>-6.5711220923471476</v>
      </c>
      <c r="T40" s="99">
        <f t="shared" si="27"/>
        <v>12.519686024425503</v>
      </c>
      <c r="U40" s="99">
        <f t="shared" si="27"/>
        <v>17.068370322159176</v>
      </c>
      <c r="V40" s="99">
        <f t="shared" si="27"/>
        <v>-2.6001312101175178</v>
      </c>
      <c r="W40" s="99">
        <f t="shared" si="27"/>
        <v>4.3677231577163411</v>
      </c>
      <c r="X40" s="99">
        <f>((M40/L40)-1)*100</f>
        <v>9.5804415541148593</v>
      </c>
      <c r="Y40" s="137"/>
      <c r="Z40" s="82">
        <f t="shared" si="29"/>
        <v>88657.248390166671</v>
      </c>
      <c r="AA40" s="82">
        <f t="shared" si="30"/>
        <v>7.5717332707979201</v>
      </c>
      <c r="AB40" s="100">
        <f t="shared" si="31"/>
        <v>23.394039389264123</v>
      </c>
      <c r="AC40" s="84"/>
      <c r="AD40" s="85" t="str">
        <f t="shared" si="32"/>
        <v>79,799.8 (-1.3%)</v>
      </c>
      <c r="AE40" s="86" t="str">
        <f t="shared" si="33"/>
        <v>74,556.0 (-6.6%)</v>
      </c>
      <c r="AF40" s="86" t="str">
        <f t="shared" si="28"/>
        <v>83,890.2 (12.5%)</v>
      </c>
      <c r="AG40" s="86" t="str">
        <f t="shared" si="28"/>
        <v>98,208.9 (17.1%)</v>
      </c>
      <c r="AH40" s="86" t="str">
        <f t="shared" si="28"/>
        <v>95,655.3 (-2.6%)</v>
      </c>
      <c r="AI40" s="86" t="str">
        <f t="shared" si="28"/>
        <v>99,833.3 (4.4%)</v>
      </c>
      <c r="AJ40" s="86" t="str">
        <f t="shared" si="28"/>
        <v>109,397.8 (9.6%)</v>
      </c>
    </row>
    <row r="41" spans="1:36" ht="11.1" customHeight="1" x14ac:dyDescent="0.6">
      <c r="B41" s="48">
        <v>5</v>
      </c>
      <c r="C41" s="58" t="s">
        <v>22</v>
      </c>
      <c r="D41" s="134">
        <v>16054.84</v>
      </c>
      <c r="E41" s="135">
        <v>18843.990000000002</v>
      </c>
      <c r="F41" s="134">
        <v>20979.1</v>
      </c>
      <c r="G41" s="134">
        <v>20709.259999999998</v>
      </c>
      <c r="H41" s="25">
        <v>13612.213686999999</v>
      </c>
      <c r="I41" s="25">
        <v>22057.09</v>
      </c>
      <c r="J41" s="18">
        <v>27044.63</v>
      </c>
      <c r="K41" s="18">
        <v>25967.47</v>
      </c>
      <c r="L41" s="18">
        <v>25367.31</v>
      </c>
      <c r="M41" s="18">
        <v>29928.14</v>
      </c>
      <c r="N41" s="92"/>
      <c r="O41" s="69">
        <v>0.34168386960888864</v>
      </c>
      <c r="P41" s="70">
        <f t="shared" si="27"/>
        <v>17.372642766916414</v>
      </c>
      <c r="Q41" s="70">
        <f t="shared" si="27"/>
        <v>11.33045602337932</v>
      </c>
      <c r="R41" s="70">
        <f t="shared" si="27"/>
        <v>-1.2862324885242971</v>
      </c>
      <c r="S41" s="71">
        <f t="shared" si="27"/>
        <v>-34.269917481358583</v>
      </c>
      <c r="T41" s="71">
        <f t="shared" si="27"/>
        <v>62.038963736405826</v>
      </c>
      <c r="U41" s="71">
        <f t="shared" si="27"/>
        <v>22.611958331765436</v>
      </c>
      <c r="V41" s="71">
        <f t="shared" si="27"/>
        <v>-3.9828978987695551</v>
      </c>
      <c r="W41" s="71">
        <f t="shared" si="27"/>
        <v>-2.3111993582740298</v>
      </c>
      <c r="X41" s="71">
        <f t="shared" si="27"/>
        <v>17.979162946327378</v>
      </c>
      <c r="Z41" s="72">
        <f t="shared" si="29"/>
        <v>22459.662281166671</v>
      </c>
      <c r="AA41" s="72">
        <f t="shared" si="30"/>
        <v>16.838618847648657</v>
      </c>
      <c r="AB41" s="73">
        <f t="shared" si="31"/>
        <v>33.252849599149783</v>
      </c>
      <c r="AC41" s="64"/>
      <c r="AD41" s="74" t="str">
        <f t="shared" si="32"/>
        <v>20,709.3 (-1.3%)</v>
      </c>
      <c r="AE41" s="75" t="str">
        <f t="shared" si="33"/>
        <v>13,612.2 (-34.3%)</v>
      </c>
      <c r="AF41" s="75" t="str">
        <f t="shared" si="28"/>
        <v>22,057.1 (62.0%)</v>
      </c>
      <c r="AG41" s="75" t="str">
        <f t="shared" si="28"/>
        <v>27,044.6 (22.6%)</v>
      </c>
      <c r="AH41" s="75" t="str">
        <f t="shared" si="28"/>
        <v>25,967.5 (-4.0%)</v>
      </c>
      <c r="AI41" s="75" t="str">
        <f t="shared" si="28"/>
        <v>25,367.3 (-2.3%)</v>
      </c>
      <c r="AJ41" s="75" t="str">
        <f t="shared" si="28"/>
        <v>29,928.1 (18.0%)</v>
      </c>
    </row>
    <row r="42" spans="1:36" s="110" customFormat="1" ht="11.1" hidden="1" customHeight="1" x14ac:dyDescent="0.55000000000000004">
      <c r="A42" s="101">
        <v>5</v>
      </c>
      <c r="B42" s="102"/>
      <c r="C42" s="103" t="s">
        <v>23</v>
      </c>
      <c r="D42" s="8">
        <f t="shared" ref="D42:M42" si="37">+D38+D39+D41</f>
        <v>76538.45</v>
      </c>
      <c r="E42" s="136">
        <f t="shared" si="37"/>
        <v>87611.690000000017</v>
      </c>
      <c r="F42" s="8">
        <f t="shared" si="37"/>
        <v>101867.28</v>
      </c>
      <c r="G42" s="8">
        <f t="shared" si="37"/>
        <v>100509.01999999999</v>
      </c>
      <c r="H42" s="23">
        <f t="shared" si="37"/>
        <v>88168.234027999992</v>
      </c>
      <c r="I42" s="23">
        <f t="shared" si="37"/>
        <v>105947.29000000001</v>
      </c>
      <c r="J42" s="23">
        <f t="shared" si="37"/>
        <v>125253.51999999999</v>
      </c>
      <c r="K42" s="23">
        <f t="shared" si="37"/>
        <v>121622.8</v>
      </c>
      <c r="L42" s="23">
        <f t="shared" si="37"/>
        <v>125200.59999999999</v>
      </c>
      <c r="M42" s="23">
        <f t="shared" si="37"/>
        <v>139325.9</v>
      </c>
      <c r="N42" s="22"/>
      <c r="O42" s="79">
        <v>-10.254704043239959</v>
      </c>
      <c r="P42" s="80">
        <f t="shared" si="27"/>
        <v>14.467551929781731</v>
      </c>
      <c r="Q42" s="80">
        <f t="shared" si="27"/>
        <v>16.271333197658876</v>
      </c>
      <c r="R42" s="80">
        <f t="shared" si="27"/>
        <v>-1.3333623907500147</v>
      </c>
      <c r="S42" s="99">
        <f t="shared" si="27"/>
        <v>-12.278287035332747</v>
      </c>
      <c r="T42" s="99">
        <f t="shared" si="27"/>
        <v>20.164922398642847</v>
      </c>
      <c r="U42" s="99">
        <f t="shared" si="27"/>
        <v>18.22248591728961</v>
      </c>
      <c r="V42" s="99">
        <f t="shared" si="27"/>
        <v>-2.8986969787355932</v>
      </c>
      <c r="W42" s="80">
        <f t="shared" si="27"/>
        <v>2.9417181646862245</v>
      </c>
      <c r="X42" s="80">
        <f t="shared" si="27"/>
        <v>11.28213443066568</v>
      </c>
      <c r="Y42" s="138"/>
      <c r="Z42" s="106">
        <f t="shared" si="29"/>
        <v>111116.91067133333</v>
      </c>
      <c r="AA42" s="106">
        <f t="shared" si="30"/>
        <v>9.1625235859883691</v>
      </c>
      <c r="AB42" s="107">
        <f t="shared" si="31"/>
        <v>25.386765307131782</v>
      </c>
      <c r="AC42" s="108"/>
      <c r="AD42" s="85" t="str">
        <f t="shared" si="32"/>
        <v>100,509.0 (-1.3%)</v>
      </c>
      <c r="AE42" s="109" t="str">
        <f t="shared" si="33"/>
        <v>88,168.2 (-12.3%)</v>
      </c>
      <c r="AF42" s="109" t="str">
        <f t="shared" si="28"/>
        <v>105,947.3 (20.2%)</v>
      </c>
      <c r="AG42" s="109" t="str">
        <f t="shared" si="28"/>
        <v>125,253.5 (18.2%)</v>
      </c>
      <c r="AH42" s="109" t="str">
        <f t="shared" si="28"/>
        <v>121,622.8 (-2.9%)</v>
      </c>
      <c r="AI42" s="109" t="str">
        <f t="shared" si="28"/>
        <v>125,200.6 (2.9%)</v>
      </c>
      <c r="AJ42" s="109" t="str">
        <f t="shared" si="28"/>
        <v>139,325.9 (11.3%)</v>
      </c>
    </row>
    <row r="43" spans="1:36" ht="11.1" customHeight="1" x14ac:dyDescent="0.6">
      <c r="B43" s="48">
        <v>6</v>
      </c>
      <c r="C43" s="58" t="s">
        <v>24</v>
      </c>
      <c r="D43" s="111">
        <v>16146.2</v>
      </c>
      <c r="E43" s="112">
        <v>18227.05</v>
      </c>
      <c r="F43" s="111">
        <v>20094.14</v>
      </c>
      <c r="G43" s="111">
        <v>18102.21</v>
      </c>
      <c r="H43" s="113">
        <v>14799.4557</v>
      </c>
      <c r="I43" s="113">
        <v>22560.32</v>
      </c>
      <c r="J43" s="114">
        <v>27600.03</v>
      </c>
      <c r="K43" s="114">
        <v>24499.09</v>
      </c>
      <c r="L43" s="114">
        <v>24393.32</v>
      </c>
      <c r="M43" s="114">
        <v>27588.19</v>
      </c>
      <c r="N43" s="42"/>
      <c r="O43" s="69">
        <v>-10.305466488013092</v>
      </c>
      <c r="P43" s="70">
        <f t="shared" si="27"/>
        <v>12.88755248913056</v>
      </c>
      <c r="Q43" s="70">
        <f t="shared" si="27"/>
        <v>10.243511703758967</v>
      </c>
      <c r="R43" s="70">
        <f t="shared" si="27"/>
        <v>-9.9129895581497873</v>
      </c>
      <c r="S43" s="71">
        <v>-18.3</v>
      </c>
      <c r="T43" s="71">
        <f t="shared" si="27"/>
        <v>52.440200891982805</v>
      </c>
      <c r="U43" s="71">
        <f t="shared" si="27"/>
        <v>22.338823208181434</v>
      </c>
      <c r="V43" s="71">
        <f t="shared" si="27"/>
        <v>-11.235277642814157</v>
      </c>
      <c r="W43" s="71">
        <f t="shared" si="27"/>
        <v>-0.43173032141193834</v>
      </c>
      <c r="X43" s="71">
        <f t="shared" si="27"/>
        <v>13.097315166611189</v>
      </c>
      <c r="Z43" s="115">
        <f t="shared" si="29"/>
        <v>21992.404283333333</v>
      </c>
      <c r="AA43" s="115">
        <f t="shared" si="30"/>
        <v>13.30688298791609</v>
      </c>
      <c r="AB43" s="73">
        <f t="shared" si="31"/>
        <v>25.444174473035503</v>
      </c>
      <c r="AC43" s="64"/>
      <c r="AD43" s="111" t="str">
        <f t="shared" si="32"/>
        <v>18,102.2 (-9.9%)</v>
      </c>
      <c r="AE43" s="116" t="str">
        <f t="shared" si="33"/>
        <v>14,799.5 (-18.3%)</v>
      </c>
      <c r="AF43" s="116" t="str">
        <f t="shared" si="28"/>
        <v>22,560.3 (52.4%)</v>
      </c>
      <c r="AG43" s="116" t="str">
        <f t="shared" si="28"/>
        <v>27,600.0 (22.3%)</v>
      </c>
      <c r="AH43" s="116" t="str">
        <f t="shared" si="28"/>
        <v>24,499.1 (-11.2%)</v>
      </c>
      <c r="AI43" s="116" t="str">
        <f t="shared" si="28"/>
        <v>24,393.3 (-0.4%)</v>
      </c>
      <c r="AJ43" s="116" t="str">
        <f t="shared" si="28"/>
        <v>27,588.2 (13.1%)</v>
      </c>
    </row>
    <row r="44" spans="1:36" ht="11.1" customHeight="1" x14ac:dyDescent="0.6">
      <c r="A44" s="89"/>
      <c r="C44" s="91" t="s">
        <v>3</v>
      </c>
      <c r="D44" s="8">
        <f t="shared" ref="D44:M44" si="38">+D39+D41+D43</f>
        <v>47029.53</v>
      </c>
      <c r="E44" s="136">
        <f t="shared" si="38"/>
        <v>53750.58</v>
      </c>
      <c r="F44" s="8">
        <f t="shared" si="38"/>
        <v>61233.57</v>
      </c>
      <c r="G44" s="8">
        <f t="shared" si="38"/>
        <v>58712.499999999993</v>
      </c>
      <c r="H44" s="21">
        <f t="shared" si="38"/>
        <v>44788.834049999998</v>
      </c>
      <c r="I44" s="21">
        <f t="shared" si="38"/>
        <v>65551.850000000006</v>
      </c>
      <c r="J44" s="21">
        <f t="shared" si="38"/>
        <v>79650.48</v>
      </c>
      <c r="K44" s="21">
        <f t="shared" si="38"/>
        <v>73451.14</v>
      </c>
      <c r="L44" s="21">
        <f t="shared" si="38"/>
        <v>74696.39</v>
      </c>
      <c r="M44" s="21">
        <f t="shared" si="38"/>
        <v>86462.75</v>
      </c>
      <c r="N44" s="92"/>
      <c r="O44" s="79">
        <v>-8.5470384637149071</v>
      </c>
      <c r="P44" s="80">
        <f t="shared" si="27"/>
        <v>14.291127298103978</v>
      </c>
      <c r="Q44" s="80">
        <f t="shared" si="27"/>
        <v>13.921691635699563</v>
      </c>
      <c r="R44" s="80">
        <f t="shared" si="27"/>
        <v>-4.1171370540701862</v>
      </c>
      <c r="S44" s="93">
        <f t="shared" si="27"/>
        <v>-23.714994166489245</v>
      </c>
      <c r="T44" s="93">
        <f t="shared" si="27"/>
        <v>46.357571904687724</v>
      </c>
      <c r="U44" s="93">
        <f t="shared" si="27"/>
        <v>21.50760047199276</v>
      </c>
      <c r="V44" s="93">
        <f t="shared" si="27"/>
        <v>-7.7831797121624362</v>
      </c>
      <c r="W44" s="93">
        <f t="shared" si="27"/>
        <v>1.6953446876386113</v>
      </c>
      <c r="X44" s="93">
        <f t="shared" si="27"/>
        <v>15.752247196952895</v>
      </c>
      <c r="Z44" s="94">
        <f t="shared" si="29"/>
        <v>66141.865674999994</v>
      </c>
      <c r="AA44" s="94">
        <f t="shared" si="30"/>
        <v>13.640324213660371</v>
      </c>
      <c r="AB44" s="95">
        <f t="shared" si="31"/>
        <v>30.723179816019012</v>
      </c>
      <c r="AC44" s="64"/>
      <c r="AD44" s="96" t="str">
        <f t="shared" si="32"/>
        <v>58,712.5 (-4.1%)</v>
      </c>
      <c r="AE44" s="97" t="str">
        <f t="shared" si="33"/>
        <v>44,788.8 (-23.7%)</v>
      </c>
      <c r="AF44" s="97" t="str">
        <f t="shared" si="28"/>
        <v>65,551.9 (46.4%)</v>
      </c>
      <c r="AG44" s="97" t="str">
        <f t="shared" si="28"/>
        <v>79,650.5 (21.5%)</v>
      </c>
      <c r="AH44" s="97" t="str">
        <f t="shared" si="28"/>
        <v>73,451.1 (-7.8%)</v>
      </c>
      <c r="AI44" s="97" t="str">
        <f t="shared" si="28"/>
        <v>74,696.4 (1.7%)</v>
      </c>
      <c r="AJ44" s="97" t="str">
        <f t="shared" si="28"/>
        <v>86,462.8 (15.8%)</v>
      </c>
    </row>
    <row r="45" spans="1:36" ht="11.1" customHeight="1" x14ac:dyDescent="0.6">
      <c r="A45" s="89"/>
      <c r="C45" s="91" t="s">
        <v>4</v>
      </c>
      <c r="D45" s="8">
        <f t="shared" ref="D45:M45" si="39">+D38+D39+D41+D43</f>
        <v>92684.65</v>
      </c>
      <c r="E45" s="136">
        <f t="shared" si="39"/>
        <v>105838.74000000002</v>
      </c>
      <c r="F45" s="8">
        <f t="shared" si="39"/>
        <v>121961.42</v>
      </c>
      <c r="G45" s="8">
        <f t="shared" si="39"/>
        <v>118611.22999999998</v>
      </c>
      <c r="H45" s="21">
        <f t="shared" si="39"/>
        <v>102967.689728</v>
      </c>
      <c r="I45" s="21">
        <f t="shared" si="39"/>
        <v>128507.61000000002</v>
      </c>
      <c r="J45" s="21">
        <f t="shared" si="39"/>
        <v>152853.54999999999</v>
      </c>
      <c r="K45" s="21">
        <f t="shared" si="39"/>
        <v>146121.89000000001</v>
      </c>
      <c r="L45" s="21">
        <f t="shared" si="39"/>
        <v>149593.91999999998</v>
      </c>
      <c r="M45" s="21">
        <f t="shared" si="39"/>
        <v>166914.09</v>
      </c>
      <c r="N45" s="92"/>
      <c r="O45" s="79">
        <v>-10.263551286048179</v>
      </c>
      <c r="P45" s="80">
        <f t="shared" si="27"/>
        <v>14.192306924609444</v>
      </c>
      <c r="Q45" s="80">
        <f t="shared" si="27"/>
        <v>15.233250131284603</v>
      </c>
      <c r="R45" s="80">
        <f t="shared" si="27"/>
        <v>-2.7469260361186465</v>
      </c>
      <c r="S45" s="93">
        <f t="shared" si="27"/>
        <v>-13.188920030590678</v>
      </c>
      <c r="T45" s="93">
        <f t="shared" si="27"/>
        <v>24.803819857924768</v>
      </c>
      <c r="U45" s="93">
        <f t="shared" si="27"/>
        <v>18.945134844543432</v>
      </c>
      <c r="V45" s="93">
        <f t="shared" si="27"/>
        <v>-4.4039932340465544</v>
      </c>
      <c r="W45" s="93">
        <f t="shared" si="27"/>
        <v>2.3761190058518844</v>
      </c>
      <c r="X45" s="93">
        <f t="shared" si="27"/>
        <v>11.578124298099834</v>
      </c>
      <c r="Z45" s="94">
        <f t="shared" si="29"/>
        <v>133109.31495466665</v>
      </c>
      <c r="AA45" s="94">
        <f t="shared" si="30"/>
        <v>9.7875879103397132</v>
      </c>
      <c r="AB45" s="95">
        <f t="shared" si="31"/>
        <v>25.396250485434706</v>
      </c>
      <c r="AC45" s="64"/>
      <c r="AD45" s="96" t="str">
        <f t="shared" si="32"/>
        <v>118,611.2 (-2.7%)</v>
      </c>
      <c r="AE45" s="97" t="str">
        <f t="shared" si="33"/>
        <v>102,967.7 (-13.2%)</v>
      </c>
      <c r="AF45" s="97" t="str">
        <f t="shared" si="28"/>
        <v>128,507.6 (24.8%)</v>
      </c>
      <c r="AG45" s="97" t="str">
        <f t="shared" si="28"/>
        <v>152,853.6 (18.9%)</v>
      </c>
      <c r="AH45" s="97" t="str">
        <f t="shared" si="28"/>
        <v>146,121.9 (-4.4%)</v>
      </c>
      <c r="AI45" s="97" t="str">
        <f t="shared" si="28"/>
        <v>149,593.9 (2.4%)</v>
      </c>
      <c r="AJ45" s="97" t="str">
        <f t="shared" si="28"/>
        <v>166,914.1 (11.6%)</v>
      </c>
    </row>
    <row r="46" spans="1:36" ht="11.1" customHeight="1" x14ac:dyDescent="0.6">
      <c r="B46" s="48">
        <v>7</v>
      </c>
      <c r="C46" s="58" t="s">
        <v>25</v>
      </c>
      <c r="D46" s="134">
        <v>16073.99</v>
      </c>
      <c r="E46" s="135">
        <v>18944.53</v>
      </c>
      <c r="F46" s="134">
        <v>20747.78</v>
      </c>
      <c r="G46" s="134">
        <v>21022.92</v>
      </c>
      <c r="H46" s="25">
        <v>15394.782561</v>
      </c>
      <c r="I46" s="25">
        <v>22032.18</v>
      </c>
      <c r="J46" s="18">
        <v>27116.27</v>
      </c>
      <c r="K46" s="18">
        <v>23955.279999999999</v>
      </c>
      <c r="L46" s="18">
        <v>26878.29</v>
      </c>
      <c r="M46" s="18">
        <v>28258.62</v>
      </c>
      <c r="N46" s="42"/>
      <c r="O46" s="69">
        <v>-7.896211560367739</v>
      </c>
      <c r="P46" s="70">
        <f t="shared" si="27"/>
        <v>17.858291562953553</v>
      </c>
      <c r="Q46" s="70">
        <f t="shared" si="27"/>
        <v>9.518578713750081</v>
      </c>
      <c r="R46" s="70">
        <f t="shared" si="27"/>
        <v>1.3261177822398329</v>
      </c>
      <c r="S46" s="71">
        <f t="shared" si="27"/>
        <v>-26.771435361976348</v>
      </c>
      <c r="T46" s="71">
        <f t="shared" si="27"/>
        <v>43.114590366574525</v>
      </c>
      <c r="U46" s="71">
        <f t="shared" si="27"/>
        <v>23.075746476290583</v>
      </c>
      <c r="V46" s="71">
        <f t="shared" si="27"/>
        <v>-11.657171137475775</v>
      </c>
      <c r="W46" s="71">
        <f t="shared" si="27"/>
        <v>12.201944623481765</v>
      </c>
      <c r="X46" s="71">
        <f t="shared" si="27"/>
        <v>5.1354829492501031</v>
      </c>
      <c r="Z46" s="72">
        <f t="shared" si="29"/>
        <v>22733.287093499999</v>
      </c>
      <c r="AA46" s="72">
        <f t="shared" si="30"/>
        <v>14.94948213417735</v>
      </c>
      <c r="AB46" s="73">
        <f t="shared" si="31"/>
        <v>24.305032896363784</v>
      </c>
      <c r="AC46" s="64"/>
      <c r="AD46" s="74" t="str">
        <f t="shared" si="32"/>
        <v>21,022.9 (1.3%)</v>
      </c>
      <c r="AE46" s="75" t="str">
        <f t="shared" si="33"/>
        <v>15,394.8 (-26.8%)</v>
      </c>
      <c r="AF46" s="75" t="str">
        <f t="shared" si="28"/>
        <v>22,032.2 (43.1%)</v>
      </c>
      <c r="AG46" s="75" t="str">
        <f t="shared" si="28"/>
        <v>27,116.3 (23.1%)</v>
      </c>
      <c r="AH46" s="75" t="str">
        <f t="shared" si="28"/>
        <v>23,955.3 (-11.7%)</v>
      </c>
      <c r="AI46" s="75" t="str">
        <f t="shared" si="28"/>
        <v>26,878.3 (12.2%)</v>
      </c>
      <c r="AJ46" s="75" t="str">
        <f t="shared" si="28"/>
        <v>28,258.6 (5.1%)</v>
      </c>
    </row>
    <row r="47" spans="1:36" s="87" customFormat="1" ht="11.1" hidden="1" customHeight="1" x14ac:dyDescent="0.5">
      <c r="A47" s="117">
        <v>7</v>
      </c>
      <c r="B47" s="118"/>
      <c r="C47" s="119" t="s">
        <v>26</v>
      </c>
      <c r="D47" s="8">
        <f t="shared" ref="D47:M47" si="40">+D45+D46</f>
        <v>108758.64</v>
      </c>
      <c r="E47" s="136">
        <f t="shared" si="40"/>
        <v>124783.27000000002</v>
      </c>
      <c r="F47" s="8">
        <f t="shared" si="40"/>
        <v>142709.20000000001</v>
      </c>
      <c r="G47" s="8">
        <f t="shared" si="40"/>
        <v>139634.14999999997</v>
      </c>
      <c r="H47" s="8">
        <f t="shared" si="40"/>
        <v>118362.472289</v>
      </c>
      <c r="I47" s="8">
        <f t="shared" si="40"/>
        <v>150539.79</v>
      </c>
      <c r="J47" s="8">
        <f t="shared" si="40"/>
        <v>179969.81999999998</v>
      </c>
      <c r="K47" s="8">
        <f t="shared" si="40"/>
        <v>170077.17</v>
      </c>
      <c r="L47" s="8">
        <f t="shared" si="40"/>
        <v>176472.21</v>
      </c>
      <c r="M47" s="8">
        <f t="shared" si="40"/>
        <v>195172.71</v>
      </c>
      <c r="N47" s="78"/>
      <c r="O47" s="79">
        <v>-9.9213632490468555</v>
      </c>
      <c r="P47" s="80">
        <f t="shared" si="27"/>
        <v>14.734121353485129</v>
      </c>
      <c r="Q47" s="80">
        <f t="shared" si="27"/>
        <v>14.365651741615682</v>
      </c>
      <c r="R47" s="80">
        <f t="shared" si="27"/>
        <v>-2.1547664761627505</v>
      </c>
      <c r="S47" s="80">
        <f t="shared" si="27"/>
        <v>-15.23386486113889</v>
      </c>
      <c r="T47" s="80">
        <f t="shared" si="27"/>
        <v>27.185405212248526</v>
      </c>
      <c r="U47" s="80">
        <v>19.600000000000001</v>
      </c>
      <c r="V47" s="80">
        <f t="shared" si="27"/>
        <v>-5.4968383032221517</v>
      </c>
      <c r="W47" s="80">
        <f t="shared" si="27"/>
        <v>3.7600813795290566</v>
      </c>
      <c r="X47" s="80">
        <f t="shared" si="27"/>
        <v>10.596852614924469</v>
      </c>
      <c r="Y47" s="137"/>
      <c r="Z47" s="82">
        <f t="shared" si="29"/>
        <v>155842.60204816665</v>
      </c>
      <c r="AA47" s="82">
        <f t="shared" si="30"/>
        <v>10.500838656278354</v>
      </c>
      <c r="AB47" s="83">
        <f t="shared" si="31"/>
        <v>25.237070887508352</v>
      </c>
      <c r="AC47" s="84"/>
      <c r="AD47" s="85" t="str">
        <f t="shared" si="32"/>
        <v>139,634.2 (-2.2%)</v>
      </c>
      <c r="AE47" s="86" t="str">
        <f t="shared" si="33"/>
        <v>118,362.5 (-15.2%)</v>
      </c>
      <c r="AF47" s="86" t="str">
        <f t="shared" si="28"/>
        <v>150,539.8 (27.2%)</v>
      </c>
      <c r="AG47" s="86" t="str">
        <f t="shared" si="28"/>
        <v>179,969.8 (19.6%)</v>
      </c>
      <c r="AH47" s="86" t="str">
        <f t="shared" si="28"/>
        <v>170,077.2 (-5.5%)</v>
      </c>
      <c r="AI47" s="86" t="str">
        <f t="shared" si="28"/>
        <v>176,472.2 (3.8%)</v>
      </c>
      <c r="AJ47" s="86" t="str">
        <f t="shared" si="28"/>
        <v>195,172.7 (10.6%)</v>
      </c>
    </row>
    <row r="48" spans="1:36" ht="11.1" customHeight="1" x14ac:dyDescent="0.6">
      <c r="B48" s="90">
        <v>8</v>
      </c>
      <c r="C48" s="58" t="s">
        <v>27</v>
      </c>
      <c r="D48" s="134">
        <v>16647.72</v>
      </c>
      <c r="E48" s="135">
        <v>19041.11</v>
      </c>
      <c r="F48" s="134">
        <v>23264.66</v>
      </c>
      <c r="G48" s="134">
        <v>19750.5</v>
      </c>
      <c r="H48" s="25">
        <v>15678.172305</v>
      </c>
      <c r="I48" s="25">
        <v>22968.26</v>
      </c>
      <c r="J48" s="18">
        <v>27417.89</v>
      </c>
      <c r="K48" s="18">
        <v>23793.7</v>
      </c>
      <c r="L48" s="18">
        <v>25646.52</v>
      </c>
      <c r="M48" s="18">
        <v>29707.55</v>
      </c>
      <c r="N48" s="42"/>
      <c r="O48" s="69">
        <v>-1.7713667686850232</v>
      </c>
      <c r="P48" s="70">
        <f t="shared" si="27"/>
        <v>14.376683413704704</v>
      </c>
      <c r="Q48" s="70">
        <f t="shared" si="27"/>
        <v>22.181217376507977</v>
      </c>
      <c r="R48" s="70">
        <f t="shared" si="27"/>
        <v>-15.105142305969654</v>
      </c>
      <c r="S48" s="71">
        <f t="shared" si="27"/>
        <v>-20.618858737753477</v>
      </c>
      <c r="T48" s="71">
        <f t="shared" si="27"/>
        <v>46.498326164428505</v>
      </c>
      <c r="U48" s="71">
        <f t="shared" si="27"/>
        <v>19.372952065154259</v>
      </c>
      <c r="V48" s="71">
        <f t="shared" si="27"/>
        <v>-13.21834028803821</v>
      </c>
      <c r="W48" s="71">
        <f t="shared" si="27"/>
        <v>7.7870192529955418</v>
      </c>
      <c r="X48" s="71">
        <f t="shared" si="27"/>
        <v>15.834623956778525</v>
      </c>
      <c r="Z48" s="72">
        <f t="shared" si="29"/>
        <v>22542.50705083333</v>
      </c>
      <c r="AA48" s="72">
        <f t="shared" si="30"/>
        <v>13.092356265157058</v>
      </c>
      <c r="AB48" s="73">
        <f t="shared" si="31"/>
        <v>31.784587814520819</v>
      </c>
      <c r="AC48" s="64"/>
      <c r="AD48" s="74" t="str">
        <f t="shared" si="32"/>
        <v>19,750.5 (-15.1%)</v>
      </c>
      <c r="AE48" s="75" t="str">
        <f t="shared" si="33"/>
        <v>15,678.2 (-20.6%)</v>
      </c>
      <c r="AF48" s="75" t="str">
        <f t="shared" si="28"/>
        <v>22,968.3 (46.5%)</v>
      </c>
      <c r="AG48" s="75" t="str">
        <f t="shared" si="28"/>
        <v>27,417.9 (19.4%)</v>
      </c>
      <c r="AH48" s="75" t="str">
        <f t="shared" si="28"/>
        <v>23,793.7 (-13.2%)</v>
      </c>
      <c r="AI48" s="75" t="str">
        <f t="shared" si="28"/>
        <v>25,646.5 (7.8%)</v>
      </c>
      <c r="AJ48" s="75" t="str">
        <f t="shared" si="28"/>
        <v>29,707.6 (15.8%)</v>
      </c>
    </row>
    <row r="49" spans="1:36" s="87" customFormat="1" ht="11.1" customHeight="1" x14ac:dyDescent="0.5">
      <c r="A49" s="89">
        <v>8</v>
      </c>
      <c r="B49" s="48"/>
      <c r="C49" s="119" t="s">
        <v>28</v>
      </c>
      <c r="D49" s="8">
        <f t="shared" ref="D49:L49" si="41">D48+D47</f>
        <v>125406.36</v>
      </c>
      <c r="E49" s="136">
        <f t="shared" si="41"/>
        <v>143824.38</v>
      </c>
      <c r="F49" s="8">
        <f t="shared" si="41"/>
        <v>165973.86000000002</v>
      </c>
      <c r="G49" s="8">
        <f t="shared" si="41"/>
        <v>159384.64999999997</v>
      </c>
      <c r="H49" s="8">
        <f t="shared" si="41"/>
        <v>134040.64459400001</v>
      </c>
      <c r="I49" s="8">
        <f t="shared" si="41"/>
        <v>173508.05000000002</v>
      </c>
      <c r="J49" s="8">
        <f t="shared" si="41"/>
        <v>207387.70999999996</v>
      </c>
      <c r="K49" s="8">
        <f t="shared" si="41"/>
        <v>193870.87000000002</v>
      </c>
      <c r="L49" s="8">
        <f t="shared" si="41"/>
        <v>202118.72999999998</v>
      </c>
      <c r="M49" s="8">
        <f>M48+M47</f>
        <v>224880.25999999998</v>
      </c>
      <c r="N49" s="78"/>
      <c r="O49" s="79">
        <v>-8.9181661058106538</v>
      </c>
      <c r="P49" s="80">
        <f t="shared" si="27"/>
        <v>14.686671393699658</v>
      </c>
      <c r="Q49" s="80">
        <f t="shared" si="27"/>
        <v>15.400365362256396</v>
      </c>
      <c r="R49" s="80">
        <f t="shared" si="27"/>
        <v>-3.9700287744106499</v>
      </c>
      <c r="S49" s="80">
        <f t="shared" si="27"/>
        <v>-15.901158239516766</v>
      </c>
      <c r="T49" s="80">
        <f t="shared" si="27"/>
        <v>29.444356617012769</v>
      </c>
      <c r="U49" s="80">
        <f t="shared" si="27"/>
        <v>19.526275582026287</v>
      </c>
      <c r="V49" s="80">
        <f t="shared" si="27"/>
        <v>-6.5176668376346614</v>
      </c>
      <c r="W49" s="80">
        <f t="shared" si="27"/>
        <v>4.2543059718048282</v>
      </c>
      <c r="X49" s="80">
        <f t="shared" si="27"/>
        <v>11.261464981498737</v>
      </c>
      <c r="Y49" s="137"/>
      <c r="Z49" s="82">
        <f t="shared" si="29"/>
        <v>178385.10909899999</v>
      </c>
      <c r="AA49" s="82">
        <f t="shared" si="30"/>
        <v>10.813459468578014</v>
      </c>
      <c r="AB49" s="83">
        <f t="shared" si="31"/>
        <v>26.064479897364151</v>
      </c>
      <c r="AC49" s="84"/>
      <c r="AD49" s="96" t="str">
        <f t="shared" si="32"/>
        <v>159,384.7 (-4.0%)</v>
      </c>
      <c r="AE49" s="86" t="str">
        <f t="shared" si="33"/>
        <v>134,040.6 (-15.9%)</v>
      </c>
      <c r="AF49" s="86" t="str">
        <f t="shared" si="28"/>
        <v>173,508.1 (29.4%)</v>
      </c>
      <c r="AG49" s="86" t="str">
        <f t="shared" si="28"/>
        <v>207,387.7 (19.5%)</v>
      </c>
      <c r="AH49" s="86" t="str">
        <f t="shared" si="28"/>
        <v>193,870.9 (-6.5%)</v>
      </c>
      <c r="AI49" s="86" t="str">
        <f t="shared" si="28"/>
        <v>202,118.7 (4.3%)</v>
      </c>
      <c r="AJ49" s="86" t="str">
        <f t="shared" si="28"/>
        <v>224,880.3 (11.3%)</v>
      </c>
    </row>
    <row r="50" spans="1:36" ht="11.1" customHeight="1" x14ac:dyDescent="0.6">
      <c r="B50" s="48">
        <v>9</v>
      </c>
      <c r="C50" s="58" t="s">
        <v>29</v>
      </c>
      <c r="D50" s="134">
        <v>16817.96</v>
      </c>
      <c r="E50" s="135">
        <v>18392.349999999999</v>
      </c>
      <c r="F50" s="134">
        <v>20055.939999999999</v>
      </c>
      <c r="G50" s="134">
        <v>19128.150000000001</v>
      </c>
      <c r="H50" s="25">
        <v>17210.023437</v>
      </c>
      <c r="I50" s="25">
        <v>22291.51</v>
      </c>
      <c r="J50" s="18">
        <v>25486.81</v>
      </c>
      <c r="K50" s="18">
        <v>23287.5</v>
      </c>
      <c r="L50" s="18">
        <v>25344.78</v>
      </c>
      <c r="M50" s="18"/>
      <c r="N50" s="42"/>
      <c r="O50" s="69">
        <v>4.9692294249085611</v>
      </c>
      <c r="P50" s="70">
        <f t="shared" ref="P50:W66" si="42">((E50/D50)-1)*100</f>
        <v>9.3613613066031665</v>
      </c>
      <c r="Q50" s="70">
        <f t="shared" si="42"/>
        <v>9.045010561456257</v>
      </c>
      <c r="R50" s="70">
        <f t="shared" si="42"/>
        <v>-4.6260110471012421</v>
      </c>
      <c r="S50" s="71">
        <f t="shared" si="42"/>
        <v>-10.027768304828232</v>
      </c>
      <c r="T50" s="71">
        <f t="shared" si="42"/>
        <v>29.526319831007662</v>
      </c>
      <c r="U50" s="71">
        <f t="shared" si="42"/>
        <v>14.334156815756316</v>
      </c>
      <c r="V50" s="71">
        <f t="shared" si="42"/>
        <v>-8.6292085984868265</v>
      </c>
      <c r="W50" s="71">
        <f t="shared" si="42"/>
        <v>8.8342673107890448</v>
      </c>
      <c r="X50" s="71"/>
      <c r="Z50" s="72">
        <f t="shared" si="29"/>
        <v>22124.795572833333</v>
      </c>
      <c r="AA50" s="72">
        <f t="shared" si="30"/>
        <v>10.160720060365147</v>
      </c>
      <c r="AB50" s="73">
        <f t="shared" si="31"/>
        <v>-100</v>
      </c>
      <c r="AC50" s="64"/>
      <c r="AD50" s="74" t="str">
        <f t="shared" si="32"/>
        <v>19,128.2 (-4.6%)</v>
      </c>
      <c r="AE50" s="75" t="str">
        <f t="shared" si="33"/>
        <v>17,210.0 (-10.0%)</v>
      </c>
      <c r="AF50" s="75" t="str">
        <f t="shared" si="33"/>
        <v>22,291.5 (29.5%)</v>
      </c>
      <c r="AG50" s="75" t="str">
        <f t="shared" si="33"/>
        <v>25,486.8 (14.3%)</v>
      </c>
      <c r="AH50" s="75" t="str">
        <f t="shared" si="33"/>
        <v>23,287.5 (-8.6%)</v>
      </c>
      <c r="AI50" s="75" t="str">
        <f t="shared" si="33"/>
        <v>25,344.8 (8.8%)</v>
      </c>
      <c r="AJ50" s="75" t="str">
        <f t="shared" si="33"/>
        <v>0.0 (0.0%)</v>
      </c>
    </row>
    <row r="51" spans="1:36" ht="11.1" customHeight="1" x14ac:dyDescent="0.6">
      <c r="A51" s="89"/>
      <c r="B51" s="90"/>
      <c r="C51" s="91" t="s">
        <v>5</v>
      </c>
      <c r="D51" s="8">
        <f t="shared" ref="D51:L51" si="43">+D46+D48+D50</f>
        <v>49539.67</v>
      </c>
      <c r="E51" s="136">
        <f t="shared" si="43"/>
        <v>56377.99</v>
      </c>
      <c r="F51" s="8">
        <f t="shared" si="43"/>
        <v>64068.380000000005</v>
      </c>
      <c r="G51" s="8">
        <f t="shared" si="43"/>
        <v>59901.57</v>
      </c>
      <c r="H51" s="21">
        <f t="shared" si="43"/>
        <v>48282.978302999996</v>
      </c>
      <c r="I51" s="21">
        <f t="shared" si="43"/>
        <v>67291.95</v>
      </c>
      <c r="J51" s="21">
        <f t="shared" si="43"/>
        <v>80020.97</v>
      </c>
      <c r="K51" s="21">
        <f t="shared" si="43"/>
        <v>71036.479999999996</v>
      </c>
      <c r="L51" s="21">
        <f t="shared" si="43"/>
        <v>77869.59</v>
      </c>
      <c r="M51" s="21"/>
      <c r="N51" s="92"/>
      <c r="O51" s="79">
        <v>-1.7494427506214216</v>
      </c>
      <c r="P51" s="80">
        <f t="shared" si="42"/>
        <v>13.803725378065689</v>
      </c>
      <c r="Q51" s="80">
        <f t="shared" si="42"/>
        <v>13.64076654737072</v>
      </c>
      <c r="R51" s="80">
        <f t="shared" si="42"/>
        <v>-6.5036918367531786</v>
      </c>
      <c r="S51" s="93">
        <f t="shared" si="42"/>
        <v>-19.396138860801148</v>
      </c>
      <c r="T51" s="93">
        <f t="shared" si="42"/>
        <v>39.369923656550633</v>
      </c>
      <c r="U51" s="93">
        <f t="shared" si="42"/>
        <v>18.916111065290874</v>
      </c>
      <c r="V51" s="93">
        <f t="shared" si="42"/>
        <v>-11.227669447146171</v>
      </c>
      <c r="W51" s="93">
        <f t="shared" si="42"/>
        <v>9.6191562419759578</v>
      </c>
      <c r="X51" s="93"/>
      <c r="Z51" s="94">
        <f t="shared" si="29"/>
        <v>67400.589717166673</v>
      </c>
      <c r="AA51" s="94">
        <f t="shared" si="30"/>
        <v>12.692096674042809</v>
      </c>
      <c r="AB51" s="95">
        <f t="shared" si="31"/>
        <v>-100</v>
      </c>
      <c r="AC51" s="64"/>
      <c r="AD51" s="96" t="str">
        <f t="shared" si="32"/>
        <v>59,901.6 (-6.5%)</v>
      </c>
      <c r="AE51" s="97" t="str">
        <f t="shared" si="33"/>
        <v>48,283.0 (-19.4%)</v>
      </c>
      <c r="AF51" s="97" t="str">
        <f t="shared" si="33"/>
        <v>67,292.0 (39.4%)</v>
      </c>
      <c r="AG51" s="97" t="str">
        <f t="shared" si="33"/>
        <v>80,021.0 (18.9%)</v>
      </c>
      <c r="AH51" s="97" t="str">
        <f t="shared" si="33"/>
        <v>71,036.5 (-11.2%)</v>
      </c>
      <c r="AI51" s="97" t="str">
        <f t="shared" si="33"/>
        <v>77,869.6 (9.6%)</v>
      </c>
      <c r="AJ51" s="97" t="str">
        <f t="shared" si="33"/>
        <v>0.0 (0.0%)</v>
      </c>
    </row>
    <row r="52" spans="1:36" s="87" customFormat="1" ht="11.1" hidden="1" customHeight="1" x14ac:dyDescent="0.5">
      <c r="A52" s="89">
        <v>9</v>
      </c>
      <c r="B52" s="90"/>
      <c r="C52" s="119" t="s">
        <v>30</v>
      </c>
      <c r="D52" s="8">
        <f t="shared" ref="D52:E52" si="44">+D45+D46+D48+D50</f>
        <v>142224.32000000001</v>
      </c>
      <c r="E52" s="136">
        <f t="shared" si="44"/>
        <v>162216.73000000001</v>
      </c>
      <c r="F52" s="8">
        <f>+F45+F46+F48+F50</f>
        <v>186029.80000000002</v>
      </c>
      <c r="G52" s="8">
        <f>+G45+G46+G48+G50</f>
        <v>178512.79999999996</v>
      </c>
      <c r="H52" s="8">
        <f>+H45+H46+H48+H50</f>
        <v>151250.66803100001</v>
      </c>
      <c r="I52" s="8">
        <f>+I45+I46+I48+I50</f>
        <v>195799.56000000003</v>
      </c>
      <c r="J52" s="8">
        <f t="shared" ref="J52" si="45">+J45+J46+J48+J50</f>
        <v>232874.51999999996</v>
      </c>
      <c r="K52" s="8">
        <f>+K45+K46+K48+K50</f>
        <v>217158.37000000002</v>
      </c>
      <c r="L52" s="8">
        <f>+L45+L46+L48+L50</f>
        <v>227463.50999999998</v>
      </c>
      <c r="M52" s="8"/>
      <c r="N52" s="78"/>
      <c r="O52" s="79">
        <v>-7.4706014039553121</v>
      </c>
      <c r="P52" s="80">
        <f t="shared" si="42"/>
        <v>14.056955941149862</v>
      </c>
      <c r="Q52" s="80">
        <f t="shared" si="42"/>
        <v>14.679786727299948</v>
      </c>
      <c r="R52" s="80">
        <f t="shared" si="42"/>
        <v>-4.0407504604101359</v>
      </c>
      <c r="S52" s="80">
        <f t="shared" si="42"/>
        <v>-15.271807942623694</v>
      </c>
      <c r="T52" s="80">
        <f t="shared" si="42"/>
        <v>29.453682782987368</v>
      </c>
      <c r="U52" s="80">
        <f t="shared" si="42"/>
        <v>18.935160017724218</v>
      </c>
      <c r="V52" s="80">
        <f t="shared" si="42"/>
        <v>-6.7487632395334396</v>
      </c>
      <c r="W52" s="80">
        <f t="shared" si="42"/>
        <v>4.7454491392618037</v>
      </c>
      <c r="X52" s="80"/>
      <c r="Y52" s="137"/>
      <c r="Z52" s="82">
        <f t="shared" si="29"/>
        <v>200509.9046718333</v>
      </c>
      <c r="AA52" s="82">
        <f t="shared" si="30"/>
        <v>10.739767852101512</v>
      </c>
      <c r="AB52" s="83">
        <f t="shared" si="31"/>
        <v>-100</v>
      </c>
      <c r="AC52" s="84"/>
      <c r="AD52" s="85" t="str">
        <f t="shared" si="32"/>
        <v>178,512.8 (-4.0%)</v>
      </c>
      <c r="AE52" s="86" t="str">
        <f t="shared" si="33"/>
        <v>151,250.7 (-15.3%)</v>
      </c>
      <c r="AF52" s="86" t="str">
        <f t="shared" si="33"/>
        <v>195,799.6 (29.5%)</v>
      </c>
      <c r="AG52" s="86" t="str">
        <f t="shared" si="33"/>
        <v>232,874.5 (18.9%)</v>
      </c>
      <c r="AH52" s="86" t="str">
        <f t="shared" si="33"/>
        <v>217,158.4 (-6.7%)</v>
      </c>
      <c r="AI52" s="86" t="str">
        <f t="shared" si="33"/>
        <v>227,463.5 (4.7%)</v>
      </c>
      <c r="AJ52" s="86" t="str">
        <f t="shared" si="33"/>
        <v>0.0 (0.0%)</v>
      </c>
    </row>
    <row r="53" spans="1:36" ht="11.1" customHeight="1" x14ac:dyDescent="0.6">
      <c r="B53" s="90">
        <v>10</v>
      </c>
      <c r="C53" s="58" t="s">
        <v>31</v>
      </c>
      <c r="D53" s="134">
        <v>17504.939999999999</v>
      </c>
      <c r="E53" s="135">
        <v>19811.84</v>
      </c>
      <c r="F53" s="134">
        <v>21909.52</v>
      </c>
      <c r="G53" s="134">
        <v>20226.77</v>
      </c>
      <c r="H53" s="25">
        <v>17163.874374999999</v>
      </c>
      <c r="I53" s="25">
        <v>22841.67</v>
      </c>
      <c r="J53" s="18">
        <v>22147.39</v>
      </c>
      <c r="K53" s="18">
        <v>24176.33</v>
      </c>
      <c r="L53" s="18">
        <v>27760.83</v>
      </c>
      <c r="M53" s="18"/>
      <c r="N53" s="42"/>
      <c r="O53" s="69">
        <v>6.3143209920031529</v>
      </c>
      <c r="P53" s="70">
        <f t="shared" si="42"/>
        <v>13.178565593483915</v>
      </c>
      <c r="Q53" s="70">
        <f t="shared" si="42"/>
        <v>10.588012017056458</v>
      </c>
      <c r="R53" s="70">
        <f t="shared" si="42"/>
        <v>-7.680451237635511</v>
      </c>
      <c r="S53" s="71">
        <f t="shared" si="42"/>
        <v>-15.142781694754037</v>
      </c>
      <c r="T53" s="71">
        <f t="shared" si="42"/>
        <v>33.079918327006517</v>
      </c>
      <c r="U53" s="71">
        <f t="shared" si="42"/>
        <v>-3.0395325735815271</v>
      </c>
      <c r="V53" s="71">
        <f t="shared" si="42"/>
        <v>9.1610794770851101</v>
      </c>
      <c r="W53" s="71">
        <f t="shared" si="42"/>
        <v>14.82648524403829</v>
      </c>
      <c r="X53" s="71"/>
      <c r="Z53" s="72">
        <f t="shared" si="29"/>
        <v>22386.1440625</v>
      </c>
      <c r="AA53" s="72">
        <f t="shared" si="30"/>
        <v>12.772778272544816</v>
      </c>
      <c r="AB53" s="73">
        <f t="shared" si="31"/>
        <v>-100</v>
      </c>
      <c r="AC53" s="64"/>
      <c r="AD53" s="74" t="str">
        <f t="shared" si="32"/>
        <v>20,226.8 (-7.7%)</v>
      </c>
      <c r="AE53" s="75" t="str">
        <f t="shared" si="33"/>
        <v>17,163.9 (-15.1%)</v>
      </c>
      <c r="AF53" s="75" t="str">
        <f t="shared" si="33"/>
        <v>22,841.7 (33.1%)</v>
      </c>
      <c r="AG53" s="75" t="str">
        <f t="shared" si="33"/>
        <v>22,147.4 (-3.0%)</v>
      </c>
      <c r="AH53" s="75" t="str">
        <f t="shared" si="33"/>
        <v>24,176.3 (9.2%)</v>
      </c>
      <c r="AI53" s="75" t="str">
        <f t="shared" si="33"/>
        <v>27,760.8 (14.8%)</v>
      </c>
      <c r="AJ53" s="75" t="str">
        <f t="shared" si="33"/>
        <v>0.0 (0.0%)</v>
      </c>
    </row>
    <row r="54" spans="1:36" s="87" customFormat="1" ht="11.1" hidden="1" customHeight="1" x14ac:dyDescent="0.5">
      <c r="A54" s="76">
        <v>10</v>
      </c>
      <c r="B54" s="77"/>
      <c r="C54" s="119" t="s">
        <v>32</v>
      </c>
      <c r="D54" s="8">
        <f t="shared" ref="D54:F54" si="46">+D45+D51+D53</f>
        <v>159729.26</v>
      </c>
      <c r="E54" s="136">
        <f t="shared" si="46"/>
        <v>182028.57</v>
      </c>
      <c r="F54" s="8">
        <f t="shared" si="46"/>
        <v>207939.31999999998</v>
      </c>
      <c r="G54" s="8">
        <f>+G45+G51+G53</f>
        <v>198739.56999999998</v>
      </c>
      <c r="H54" s="8">
        <f>+H45+H51+H53</f>
        <v>168414.54240600002</v>
      </c>
      <c r="I54" s="8">
        <f>+I45+I51+I53</f>
        <v>218641.22999999998</v>
      </c>
      <c r="J54" s="8">
        <f>+J45+J51+J53</f>
        <v>255021.90999999997</v>
      </c>
      <c r="K54" s="8">
        <f t="shared" ref="K54:L54" si="47">+K45+K51+K53</f>
        <v>241334.7</v>
      </c>
      <c r="L54" s="8">
        <f t="shared" si="47"/>
        <v>255224.33999999997</v>
      </c>
      <c r="M54" s="8"/>
      <c r="N54" s="6"/>
      <c r="O54" s="79">
        <v>-6.136822155220889</v>
      </c>
      <c r="P54" s="80">
        <f t="shared" si="42"/>
        <v>13.960691985926687</v>
      </c>
      <c r="Q54" s="80">
        <f t="shared" si="42"/>
        <v>14.234441329731906</v>
      </c>
      <c r="R54" s="80">
        <f t="shared" si="42"/>
        <v>-4.4242474198722963</v>
      </c>
      <c r="S54" s="80">
        <f t="shared" si="42"/>
        <v>-15.258676263614724</v>
      </c>
      <c r="T54" s="80">
        <f t="shared" si="42"/>
        <v>29.823248560636493</v>
      </c>
      <c r="U54" s="80">
        <f t="shared" si="42"/>
        <v>16.639441700908829</v>
      </c>
      <c r="V54" s="80">
        <f t="shared" si="42"/>
        <v>-5.3670721860721526</v>
      </c>
      <c r="W54" s="80">
        <f t="shared" si="42"/>
        <v>5.7553430981951426</v>
      </c>
      <c r="X54" s="80"/>
      <c r="Y54" s="137"/>
      <c r="Z54" s="82">
        <f t="shared" si="29"/>
        <v>222896.04873433328</v>
      </c>
      <c r="AA54" s="82">
        <f t="shared" si="30"/>
        <v>10.952125132415592</v>
      </c>
      <c r="AB54" s="83">
        <f t="shared" si="31"/>
        <v>-100</v>
      </c>
      <c r="AC54" s="84"/>
      <c r="AD54" s="85" t="str">
        <f t="shared" si="32"/>
        <v>198,739.6 (-4.4%)</v>
      </c>
      <c r="AE54" s="86" t="str">
        <f t="shared" si="33"/>
        <v>168,414.5 (-15.3%)</v>
      </c>
      <c r="AF54" s="86" t="str">
        <f t="shared" si="33"/>
        <v>218,641.2 (29.8%)</v>
      </c>
      <c r="AG54" s="86" t="str">
        <f t="shared" si="33"/>
        <v>255,021.9 (16.6%)</v>
      </c>
      <c r="AH54" s="86" t="str">
        <f t="shared" si="33"/>
        <v>241,334.7 (-5.4%)</v>
      </c>
      <c r="AI54" s="86" t="str">
        <f t="shared" si="33"/>
        <v>255,224.3 (5.8%)</v>
      </c>
      <c r="AJ54" s="86" t="str">
        <f t="shared" si="33"/>
        <v>0.0 (0.0%)</v>
      </c>
    </row>
    <row r="55" spans="1:36" ht="11.1" customHeight="1" x14ac:dyDescent="0.6">
      <c r="B55" s="90">
        <v>11</v>
      </c>
      <c r="C55" s="58" t="s">
        <v>33</v>
      </c>
      <c r="D55" s="134">
        <v>17299.96</v>
      </c>
      <c r="E55" s="135">
        <v>19548.830000000002</v>
      </c>
      <c r="F55" s="134">
        <v>22162.85</v>
      </c>
      <c r="G55" s="134">
        <v>19069.22</v>
      </c>
      <c r="H55" s="25">
        <v>18783.706298000001</v>
      </c>
      <c r="I55" s="25">
        <v>22401.42</v>
      </c>
      <c r="J55" s="18">
        <v>23503.72</v>
      </c>
      <c r="K55" s="18">
        <v>25608.51</v>
      </c>
      <c r="L55" s="18">
        <v>25660.51</v>
      </c>
      <c r="M55" s="18"/>
      <c r="N55" s="42"/>
      <c r="O55" s="69">
        <v>2.5631357595203186</v>
      </c>
      <c r="P55" s="70">
        <f t="shared" si="42"/>
        <v>12.999278611048837</v>
      </c>
      <c r="Q55" s="70">
        <f t="shared" si="42"/>
        <v>13.371746544422326</v>
      </c>
      <c r="R55" s="70">
        <f t="shared" si="42"/>
        <v>-13.95862896694242</v>
      </c>
      <c r="S55" s="71">
        <f t="shared" si="42"/>
        <v>-1.4972489802938971</v>
      </c>
      <c r="T55" s="71">
        <f t="shared" si="42"/>
        <v>19.259850237251609</v>
      </c>
      <c r="U55" s="71">
        <f t="shared" si="42"/>
        <v>4.9206702075136333</v>
      </c>
      <c r="V55" s="71">
        <f t="shared" si="42"/>
        <v>8.955135612575349</v>
      </c>
      <c r="W55" s="71">
        <f t="shared" si="42"/>
        <v>0.20305749924536265</v>
      </c>
      <c r="X55" s="71"/>
      <c r="Y55" s="71"/>
      <c r="Z55" s="72">
        <f t="shared" si="29"/>
        <v>22504.514383000002</v>
      </c>
      <c r="AA55" s="72">
        <f t="shared" si="30"/>
        <v>8.1112773608804432</v>
      </c>
      <c r="AB55" s="73">
        <f t="shared" si="31"/>
        <v>-100</v>
      </c>
      <c r="AC55" s="64"/>
      <c r="AD55" s="74" t="str">
        <f t="shared" si="32"/>
        <v>19,069.2 (-14.0%)</v>
      </c>
      <c r="AE55" s="75" t="str">
        <f t="shared" si="33"/>
        <v>18,783.7 (-1.5%)</v>
      </c>
      <c r="AF55" s="75" t="str">
        <f t="shared" si="33"/>
        <v>22,401.4 (19.3%)</v>
      </c>
      <c r="AG55" s="75" t="str">
        <f t="shared" si="33"/>
        <v>23,503.7 (4.9%)</v>
      </c>
      <c r="AH55" s="75" t="str">
        <f t="shared" si="33"/>
        <v>25,608.5 (9.0%)</v>
      </c>
      <c r="AI55" s="75" t="str">
        <f t="shared" si="33"/>
        <v>25,660.5 (0.2%)</v>
      </c>
      <c r="AJ55" s="75" t="str">
        <f t="shared" si="33"/>
        <v>0.0 (0.0%)</v>
      </c>
    </row>
    <row r="56" spans="1:36" s="87" customFormat="1" ht="11.1" hidden="1" customHeight="1" x14ac:dyDescent="0.5">
      <c r="A56" s="76">
        <v>11</v>
      </c>
      <c r="B56" s="77"/>
      <c r="C56" s="119" t="s">
        <v>34</v>
      </c>
      <c r="D56" s="8">
        <f t="shared" ref="D56:L56" si="48">+D45+D51+D53+D55</f>
        <v>177029.22</v>
      </c>
      <c r="E56" s="136">
        <f t="shared" si="48"/>
        <v>201577.40000000002</v>
      </c>
      <c r="F56" s="8">
        <f t="shared" si="48"/>
        <v>230102.16999999998</v>
      </c>
      <c r="G56" s="8">
        <f t="shared" si="48"/>
        <v>217808.78999999998</v>
      </c>
      <c r="H56" s="8">
        <f t="shared" si="48"/>
        <v>187198.24870400003</v>
      </c>
      <c r="I56" s="8">
        <f t="shared" si="48"/>
        <v>241042.64999999997</v>
      </c>
      <c r="J56" s="8">
        <f t="shared" si="48"/>
        <v>278525.63</v>
      </c>
      <c r="K56" s="8">
        <f t="shared" si="48"/>
        <v>266943.21000000002</v>
      </c>
      <c r="L56" s="8">
        <f t="shared" si="48"/>
        <v>280884.84999999998</v>
      </c>
      <c r="M56" s="8"/>
      <c r="N56" s="78"/>
      <c r="O56" s="69">
        <v>-5.3522437920518033</v>
      </c>
      <c r="P56" s="80">
        <f t="shared" si="42"/>
        <v>13.866739061495048</v>
      </c>
      <c r="Q56" s="80">
        <f t="shared" si="42"/>
        <v>14.150777815370152</v>
      </c>
      <c r="R56" s="80">
        <f t="shared" si="42"/>
        <v>-5.3425745615523823</v>
      </c>
      <c r="S56" s="80">
        <f t="shared" si="42"/>
        <v>-14.05385948657074</v>
      </c>
      <c r="T56" s="80">
        <f t="shared" si="42"/>
        <v>28.763303967196464</v>
      </c>
      <c r="U56" s="80">
        <f t="shared" si="42"/>
        <v>15.550351773845851</v>
      </c>
      <c r="V56" s="80">
        <f t="shared" si="42"/>
        <v>-4.1584754695645039</v>
      </c>
      <c r="W56" s="80">
        <f t="shared" si="42"/>
        <v>5.2226988654253237</v>
      </c>
      <c r="X56" s="80"/>
      <c r="Y56" s="80"/>
      <c r="Z56" s="82">
        <f t="shared" si="29"/>
        <v>245400.56311733331</v>
      </c>
      <c r="AA56" s="82">
        <f t="shared" si="30"/>
        <v>10.676810092389456</v>
      </c>
      <c r="AB56" s="83">
        <f t="shared" si="31"/>
        <v>-100</v>
      </c>
      <c r="AC56" s="84"/>
      <c r="AD56" s="85" t="str">
        <f t="shared" si="32"/>
        <v>217,808.8 (-5.3%)</v>
      </c>
      <c r="AE56" s="86" t="str">
        <f t="shared" si="33"/>
        <v>187,198.2 (-14.1%)</v>
      </c>
      <c r="AF56" s="86" t="str">
        <f t="shared" si="33"/>
        <v>241,042.7 (28.8%)</v>
      </c>
      <c r="AG56" s="86" t="str">
        <f t="shared" si="33"/>
        <v>278,525.6 (15.6%)</v>
      </c>
      <c r="AH56" s="86" t="str">
        <f t="shared" si="33"/>
        <v>266,943.2 (-4.2%)</v>
      </c>
      <c r="AI56" s="86" t="str">
        <f t="shared" si="33"/>
        <v>280,884.9 (5.2%)</v>
      </c>
      <c r="AJ56" s="86" t="str">
        <f t="shared" si="33"/>
        <v>0.0 (0.0%)</v>
      </c>
    </row>
    <row r="57" spans="1:36" ht="11.1" customHeight="1" x14ac:dyDescent="0.6">
      <c r="B57" s="90">
        <v>12</v>
      </c>
      <c r="C57" s="58" t="s">
        <v>35</v>
      </c>
      <c r="D57" s="134">
        <v>17168.810000000001</v>
      </c>
      <c r="E57" s="135">
        <v>19941.43</v>
      </c>
      <c r="F57" s="134">
        <v>18098.88</v>
      </c>
      <c r="G57" s="134">
        <v>18451.080000000002</v>
      </c>
      <c r="H57" s="25">
        <v>18958.130809999999</v>
      </c>
      <c r="I57" s="25">
        <v>26300.07</v>
      </c>
      <c r="J57" s="18">
        <v>22504.21</v>
      </c>
      <c r="K57" s="18">
        <v>21566.2</v>
      </c>
      <c r="L57" s="18">
        <v>24637.94</v>
      </c>
      <c r="M57" s="18"/>
      <c r="N57" s="42"/>
      <c r="O57" s="69">
        <v>9.9654004503962224</v>
      </c>
      <c r="P57" s="70">
        <f t="shared" si="42"/>
        <v>16.149168171818552</v>
      </c>
      <c r="Q57" s="70">
        <f t="shared" si="42"/>
        <v>-9.2398087800122592</v>
      </c>
      <c r="R57" s="70">
        <f t="shared" si="42"/>
        <v>1.9459767676232032</v>
      </c>
      <c r="S57" s="71">
        <f t="shared" si="42"/>
        <v>2.7480820092915748</v>
      </c>
      <c r="T57" s="71">
        <f t="shared" si="42"/>
        <v>38.727125915426683</v>
      </c>
      <c r="U57" s="71">
        <f t="shared" si="42"/>
        <v>-14.432889342119626</v>
      </c>
      <c r="V57" s="71">
        <f t="shared" si="42"/>
        <v>-4.168153425514598</v>
      </c>
      <c r="W57" s="71">
        <f t="shared" si="42"/>
        <v>14.243306655785437</v>
      </c>
      <c r="X57" s="71"/>
      <c r="Y57" s="71"/>
      <c r="Z57" s="72">
        <f t="shared" si="29"/>
        <v>22069.605135000002</v>
      </c>
      <c r="AA57" s="72">
        <f t="shared" si="30"/>
        <v>6.7707318166131847</v>
      </c>
      <c r="AB57" s="73">
        <f t="shared" si="31"/>
        <v>-100</v>
      </c>
      <c r="AC57" s="64"/>
      <c r="AD57" s="74" t="str">
        <f t="shared" si="32"/>
        <v>18,451.1 (1.9%)</v>
      </c>
      <c r="AE57" s="75" t="str">
        <f t="shared" si="33"/>
        <v>18,958.1 (2.7%)</v>
      </c>
      <c r="AF57" s="75" t="str">
        <f t="shared" si="33"/>
        <v>26,300.1 (38.7%)</v>
      </c>
      <c r="AG57" s="75" t="str">
        <f t="shared" si="33"/>
        <v>22,504.2 (-14.4%)</v>
      </c>
      <c r="AH57" s="75" t="str">
        <f t="shared" si="33"/>
        <v>21,566.2 (-4.2%)</v>
      </c>
      <c r="AI57" s="75" t="str">
        <f t="shared" si="33"/>
        <v>24,637.9 (14.2%)</v>
      </c>
      <c r="AJ57" s="75" t="str">
        <f t="shared" si="33"/>
        <v>0.0 (0.0%)</v>
      </c>
    </row>
    <row r="58" spans="1:36" ht="11.1" customHeight="1" x14ac:dyDescent="0.6">
      <c r="A58" s="89"/>
      <c r="B58" s="90"/>
      <c r="C58" s="91" t="s">
        <v>6</v>
      </c>
      <c r="D58" s="8">
        <f t="shared" ref="D58:L58" si="49">+D53+D55+D57</f>
        <v>51973.709999999992</v>
      </c>
      <c r="E58" s="8">
        <f t="shared" si="49"/>
        <v>59302.1</v>
      </c>
      <c r="F58" s="8">
        <f t="shared" si="49"/>
        <v>62171.25</v>
      </c>
      <c r="G58" s="8">
        <f t="shared" si="49"/>
        <v>57747.070000000007</v>
      </c>
      <c r="H58" s="21">
        <f t="shared" si="49"/>
        <v>54905.711483000006</v>
      </c>
      <c r="I58" s="21">
        <f t="shared" si="49"/>
        <v>71543.16</v>
      </c>
      <c r="J58" s="21">
        <f t="shared" si="49"/>
        <v>68155.320000000007</v>
      </c>
      <c r="K58" s="21">
        <f t="shared" si="49"/>
        <v>71351.039999999994</v>
      </c>
      <c r="L58" s="21">
        <f t="shared" si="49"/>
        <v>78059.28</v>
      </c>
      <c r="M58" s="21"/>
      <c r="N58" s="92"/>
      <c r="O58" s="79">
        <v>6.1862292196206203</v>
      </c>
      <c r="P58" s="80">
        <f t="shared" si="42"/>
        <v>14.100186421173344</v>
      </c>
      <c r="Q58" s="80">
        <f t="shared" si="42"/>
        <v>4.8381929139102997</v>
      </c>
      <c r="R58" s="80">
        <f t="shared" si="42"/>
        <v>-7.1161187848080782</v>
      </c>
      <c r="S58" s="93">
        <f t="shared" si="42"/>
        <v>-4.9203509667243743</v>
      </c>
      <c r="T58" s="93">
        <f t="shared" si="42"/>
        <v>30.301853974064819</v>
      </c>
      <c r="U58" s="93">
        <f t="shared" si="42"/>
        <v>-4.7353793150875623</v>
      </c>
      <c r="V58" s="93">
        <f t="shared" si="42"/>
        <v>4.6888782856569167</v>
      </c>
      <c r="W58" s="93">
        <f t="shared" si="42"/>
        <v>9.401741025779021</v>
      </c>
      <c r="X58" s="93"/>
      <c r="Y58" s="93"/>
      <c r="Z58" s="94">
        <f t="shared" si="29"/>
        <v>66960.263580499988</v>
      </c>
      <c r="AA58" s="94">
        <f t="shared" si="30"/>
        <v>9.1947490078892571</v>
      </c>
      <c r="AB58" s="95">
        <f t="shared" si="31"/>
        <v>-100</v>
      </c>
      <c r="AC58" s="64"/>
      <c r="AD58" s="96" t="str">
        <f t="shared" si="32"/>
        <v>57,747.1 (-7.1%)</v>
      </c>
      <c r="AE58" s="97" t="str">
        <f t="shared" si="33"/>
        <v>54,905.7 (-4.9%)</v>
      </c>
      <c r="AF58" s="97" t="str">
        <f t="shared" si="33"/>
        <v>71,543.2 (30.3%)</v>
      </c>
      <c r="AG58" s="97" t="str">
        <f t="shared" si="33"/>
        <v>68,155.3 (-4.7%)</v>
      </c>
      <c r="AH58" s="97" t="str">
        <f t="shared" si="33"/>
        <v>71,351.0 (4.7%)</v>
      </c>
      <c r="AI58" s="97" t="str">
        <f t="shared" si="33"/>
        <v>78,059.3 (9.4%)</v>
      </c>
      <c r="AJ58" s="97" t="str">
        <f t="shared" si="33"/>
        <v>0.0 (0.0%)</v>
      </c>
    </row>
    <row r="59" spans="1:36" ht="11.1" customHeight="1" x14ac:dyDescent="0.6">
      <c r="A59" s="89"/>
      <c r="B59" s="90"/>
      <c r="C59" s="91" t="s">
        <v>7</v>
      </c>
      <c r="D59" s="139">
        <f t="shared" ref="D59:L59" si="50">+D58+D51</f>
        <v>101513.37999999999</v>
      </c>
      <c r="E59" s="139">
        <f t="shared" si="50"/>
        <v>115680.09</v>
      </c>
      <c r="F59" s="139">
        <f t="shared" si="50"/>
        <v>126239.63</v>
      </c>
      <c r="G59" s="139">
        <f t="shared" si="50"/>
        <v>117648.64000000001</v>
      </c>
      <c r="H59" s="27">
        <f t="shared" si="50"/>
        <v>103188.689786</v>
      </c>
      <c r="I59" s="27">
        <f t="shared" si="50"/>
        <v>138835.10999999999</v>
      </c>
      <c r="J59" s="27">
        <f t="shared" si="50"/>
        <v>148176.29</v>
      </c>
      <c r="K59" s="27">
        <f t="shared" si="50"/>
        <v>142387.51999999999</v>
      </c>
      <c r="L59" s="27">
        <f t="shared" si="50"/>
        <v>155928.87</v>
      </c>
      <c r="M59" s="27"/>
      <c r="N59" s="92"/>
      <c r="O59" s="79">
        <v>2.1594568369280864</v>
      </c>
      <c r="P59" s="80">
        <f t="shared" si="42"/>
        <v>13.955510101230018</v>
      </c>
      <c r="Q59" s="80">
        <f t="shared" si="42"/>
        <v>9.1282259548726152</v>
      </c>
      <c r="R59" s="80">
        <f t="shared" si="42"/>
        <v>-6.8053035326545164</v>
      </c>
      <c r="S59" s="93">
        <f t="shared" si="42"/>
        <v>-12.290792493648894</v>
      </c>
      <c r="T59" s="93">
        <f t="shared" si="42"/>
        <v>34.544890809182725</v>
      </c>
      <c r="U59" s="93">
        <f t="shared" si="42"/>
        <v>6.7282548340978243</v>
      </c>
      <c r="V59" s="93">
        <f t="shared" si="42"/>
        <v>-3.9066776472808318</v>
      </c>
      <c r="W59" s="93">
        <f t="shared" si="42"/>
        <v>9.5102084789453478</v>
      </c>
      <c r="X59" s="93"/>
      <c r="Y59" s="93"/>
      <c r="Z59" s="94">
        <f t="shared" si="29"/>
        <v>134360.85329766668</v>
      </c>
      <c r="AA59" s="94">
        <f t="shared" si="30"/>
        <v>10.872440791104964</v>
      </c>
      <c r="AB59" s="95">
        <f t="shared" si="31"/>
        <v>-100</v>
      </c>
      <c r="AC59" s="64"/>
      <c r="AD59" s="120" t="str">
        <f t="shared" si="32"/>
        <v>117,648.6 (-6.8%)</v>
      </c>
      <c r="AE59" s="97" t="str">
        <f t="shared" si="33"/>
        <v>103,188.7 (-12.3%)</v>
      </c>
      <c r="AF59" s="97" t="str">
        <f t="shared" si="33"/>
        <v>138,835.1 (34.5%)</v>
      </c>
      <c r="AG59" s="97" t="str">
        <f t="shared" si="33"/>
        <v>148,176.3 (6.7%)</v>
      </c>
      <c r="AH59" s="97" t="str">
        <f t="shared" si="33"/>
        <v>142,387.5 (-3.9%)</v>
      </c>
      <c r="AI59" s="97" t="str">
        <f t="shared" si="33"/>
        <v>155,928.9 (9.5%)</v>
      </c>
      <c r="AJ59" s="97" t="str">
        <f t="shared" si="33"/>
        <v>0.0 (0.0%)</v>
      </c>
    </row>
    <row r="60" spans="1:36" ht="11.1" customHeight="1" x14ac:dyDescent="0.6">
      <c r="A60" s="89"/>
      <c r="C60" s="121" t="s">
        <v>36</v>
      </c>
      <c r="D60" s="140">
        <f t="shared" ref="D60:L60" si="51">+D45+D51+D58</f>
        <v>194198.03</v>
      </c>
      <c r="E60" s="140">
        <f t="shared" si="51"/>
        <v>221518.83000000002</v>
      </c>
      <c r="F60" s="140">
        <v>248201</v>
      </c>
      <c r="G60" s="140">
        <f t="shared" si="51"/>
        <v>236259.87</v>
      </c>
      <c r="H60" s="29">
        <f t="shared" si="51"/>
        <v>206156.37951400003</v>
      </c>
      <c r="I60" s="29">
        <f t="shared" si="51"/>
        <v>267342.71999999997</v>
      </c>
      <c r="J60" s="29">
        <f t="shared" si="51"/>
        <v>301029.83999999997</v>
      </c>
      <c r="K60" s="29">
        <f t="shared" si="51"/>
        <v>288509.40999999997</v>
      </c>
      <c r="L60" s="29">
        <f t="shared" si="51"/>
        <v>305522.78999999998</v>
      </c>
      <c r="M60" s="29"/>
      <c r="N60" s="92"/>
      <c r="O60" s="122">
        <v>-4.1721320851042965</v>
      </c>
      <c r="P60" s="123">
        <f>((E60/D60)-1)*100</f>
        <v>14.068525823871658</v>
      </c>
      <c r="Q60" s="123">
        <v>12.1</v>
      </c>
      <c r="R60" s="123">
        <f>((G60/F60)-1)*100</f>
        <v>-4.8110724775484393</v>
      </c>
      <c r="S60" s="124">
        <f t="shared" si="42"/>
        <v>-12.741685875811227</v>
      </c>
      <c r="T60" s="124">
        <f t="shared" si="42"/>
        <v>29.679576557486453</v>
      </c>
      <c r="U60" s="124">
        <f t="shared" si="42"/>
        <v>12.600724642885353</v>
      </c>
      <c r="V60" s="124">
        <f t="shared" si="42"/>
        <v>-4.1591989684477753</v>
      </c>
      <c r="W60" s="124">
        <f t="shared" si="42"/>
        <v>5.8969930998091113</v>
      </c>
      <c r="X60" s="124"/>
      <c r="Y60" s="124"/>
      <c r="Z60" s="125">
        <f t="shared" si="29"/>
        <v>267470.16825233336</v>
      </c>
      <c r="AA60" s="125">
        <f t="shared" si="30"/>
        <v>10.334595755486164</v>
      </c>
      <c r="AB60" s="126">
        <f t="shared" si="31"/>
        <v>-100</v>
      </c>
      <c r="AC60" s="127"/>
      <c r="AD60" s="128" t="str">
        <f t="shared" si="32"/>
        <v>236,259.9 (-4.8%)</v>
      </c>
      <c r="AE60" s="129" t="str">
        <f t="shared" si="33"/>
        <v>206,156.4 (-12.7%)</v>
      </c>
      <c r="AF60" s="129" t="str">
        <f t="shared" si="33"/>
        <v>267,342.7 (29.7%)</v>
      </c>
      <c r="AG60" s="129" t="str">
        <f t="shared" si="33"/>
        <v>301,029.8 (12.6%)</v>
      </c>
      <c r="AH60" s="129" t="str">
        <f t="shared" si="33"/>
        <v>288,509.4 (-4.2%)</v>
      </c>
      <c r="AI60" s="129" t="str">
        <f t="shared" si="33"/>
        <v>305,522.8 (5.9%)</v>
      </c>
      <c r="AJ60" s="129" t="str">
        <f t="shared" si="33"/>
        <v>0.0 (0.0%)</v>
      </c>
    </row>
    <row r="61" spans="1:36" s="42" customFormat="1" ht="14.1" customHeight="1" x14ac:dyDescent="0.5">
      <c r="A61" s="31"/>
      <c r="B61" s="48"/>
      <c r="C61" s="33" t="s">
        <v>9</v>
      </c>
      <c r="D61" s="34"/>
      <c r="E61" s="34"/>
      <c r="F61" s="34"/>
      <c r="G61" s="34"/>
      <c r="H61" s="33"/>
      <c r="I61" s="33"/>
      <c r="J61" s="33"/>
      <c r="K61" s="33"/>
      <c r="L61" s="33"/>
      <c r="M61" s="33"/>
      <c r="N61" s="33"/>
      <c r="O61" s="34"/>
      <c r="P61" s="34"/>
      <c r="Q61" s="37"/>
      <c r="R61" s="37"/>
      <c r="S61" s="141"/>
      <c r="T61" s="141"/>
      <c r="U61" s="141"/>
      <c r="V61" s="141"/>
      <c r="W61" s="141"/>
      <c r="X61" s="142"/>
      <c r="Y61" s="38"/>
      <c r="Z61" s="33"/>
      <c r="AA61" s="39"/>
      <c r="AB61" s="39"/>
      <c r="AC61" s="39"/>
      <c r="AD61" s="40"/>
      <c r="AE61" s="41"/>
      <c r="AF61" s="41"/>
      <c r="AG61" s="41"/>
      <c r="AH61" s="41"/>
      <c r="AI61" s="41"/>
      <c r="AJ61" s="41"/>
    </row>
    <row r="62" spans="1:36" s="47" customFormat="1" ht="14.1" customHeight="1" x14ac:dyDescent="0.5">
      <c r="A62" s="31"/>
      <c r="B62" s="48"/>
      <c r="C62" s="33" t="s">
        <v>12</v>
      </c>
      <c r="D62" s="34"/>
      <c r="E62" s="34"/>
      <c r="F62" s="34"/>
      <c r="G62" s="34"/>
      <c r="H62" s="33"/>
      <c r="I62" s="33"/>
      <c r="J62" s="33"/>
      <c r="K62" s="33"/>
      <c r="L62" s="33"/>
      <c r="M62" s="33"/>
      <c r="N62" s="33"/>
      <c r="O62" s="34"/>
      <c r="P62" s="34"/>
      <c r="Q62" s="37"/>
      <c r="R62" s="37"/>
      <c r="S62" s="141"/>
      <c r="T62" s="141"/>
      <c r="U62" s="141"/>
      <c r="V62" s="141"/>
      <c r="W62" s="141"/>
      <c r="X62" s="142"/>
      <c r="Y62" s="46"/>
      <c r="Z62" s="33"/>
      <c r="AA62" s="46"/>
      <c r="AB62" s="46"/>
      <c r="AC62" s="46"/>
      <c r="AD62" s="40"/>
      <c r="AE62" s="41"/>
      <c r="AF62" s="41"/>
      <c r="AG62" s="41"/>
      <c r="AH62" s="41"/>
      <c r="AI62" s="41"/>
      <c r="AJ62" s="41"/>
    </row>
    <row r="63" spans="1:36" ht="11.1" customHeight="1" x14ac:dyDescent="0.6">
      <c r="C63" s="49"/>
      <c r="D63" s="50">
        <v>2559</v>
      </c>
      <c r="E63" s="50">
        <v>2560</v>
      </c>
      <c r="F63" s="50">
        <v>2561</v>
      </c>
      <c r="G63" s="50">
        <v>2562</v>
      </c>
      <c r="H63" s="51">
        <v>2563</v>
      </c>
      <c r="I63" s="51">
        <v>2564</v>
      </c>
      <c r="J63" s="52">
        <v>2565</v>
      </c>
      <c r="K63" s="52">
        <v>2566</v>
      </c>
      <c r="L63" s="52">
        <v>2567</v>
      </c>
      <c r="M63" s="52">
        <v>2568</v>
      </c>
      <c r="N63" s="53"/>
      <c r="O63" s="143"/>
      <c r="P63" s="144"/>
      <c r="Q63" s="144"/>
      <c r="S63" s="145"/>
      <c r="Y63" s="146"/>
      <c r="Z63" s="33"/>
      <c r="AJ63" s="41"/>
    </row>
    <row r="64" spans="1:36" ht="11.1" customHeight="1" x14ac:dyDescent="0.6">
      <c r="B64" s="48">
        <v>1</v>
      </c>
      <c r="C64" s="58" t="s">
        <v>16</v>
      </c>
      <c r="D64" s="1">
        <f t="shared" ref="D64:M79" si="52">+D4-D34</f>
        <v>205.30000000000109</v>
      </c>
      <c r="E64" s="1">
        <f t="shared" si="52"/>
        <v>854.29000000000087</v>
      </c>
      <c r="F64" s="1">
        <f t="shared" si="52"/>
        <v>-19.869999999998981</v>
      </c>
      <c r="G64" s="1">
        <f t="shared" si="52"/>
        <v>-4000.4200000000019</v>
      </c>
      <c r="H64" s="16">
        <f t="shared" si="52"/>
        <v>-1338.262920000001</v>
      </c>
      <c r="I64" s="16">
        <f t="shared" si="52"/>
        <v>30.630000000001019</v>
      </c>
      <c r="J64" s="16">
        <f t="shared" si="52"/>
        <v>-1930.3400000000001</v>
      </c>
      <c r="K64" s="30">
        <f t="shared" si="52"/>
        <v>-4154.619999999999</v>
      </c>
      <c r="L64" s="30">
        <f t="shared" si="52"/>
        <v>-2920.3099999999977</v>
      </c>
      <c r="M64" s="30">
        <f>+M4-M34</f>
        <v>-1880.2099999999991</v>
      </c>
      <c r="N64" s="42"/>
      <c r="O64" s="148"/>
      <c r="P64" s="144"/>
      <c r="Q64" s="144"/>
      <c r="Y64" s="146"/>
      <c r="Z64" s="33"/>
      <c r="AJ64" s="41"/>
    </row>
    <row r="65" spans="1:17" ht="11.1" customHeight="1" x14ac:dyDescent="0.6">
      <c r="B65" s="48">
        <v>2</v>
      </c>
      <c r="C65" s="58" t="s">
        <v>17</v>
      </c>
      <c r="D65" s="3">
        <f t="shared" si="52"/>
        <v>4974.1399999999994</v>
      </c>
      <c r="E65" s="3">
        <f t="shared" si="52"/>
        <v>1680.0999999999985</v>
      </c>
      <c r="F65" s="3">
        <f t="shared" si="52"/>
        <v>971.61000000000058</v>
      </c>
      <c r="G65" s="3">
        <f t="shared" si="52"/>
        <v>4116.0599999999977</v>
      </c>
      <c r="H65" s="19">
        <f t="shared" si="52"/>
        <v>4214.006100999999</v>
      </c>
      <c r="I65" s="19">
        <f t="shared" si="52"/>
        <v>211.41999999999825</v>
      </c>
      <c r="J65" s="19">
        <f t="shared" si="52"/>
        <v>267.62000000000262</v>
      </c>
      <c r="K65" s="25">
        <f t="shared" si="52"/>
        <v>-623.20999999999913</v>
      </c>
      <c r="L65" s="25">
        <f t="shared" si="52"/>
        <v>-366.13000000000102</v>
      </c>
      <c r="M65" s="25">
        <f t="shared" si="52"/>
        <v>1988.25</v>
      </c>
      <c r="N65" s="42"/>
      <c r="O65" s="11"/>
      <c r="P65" s="144"/>
      <c r="Q65" s="144"/>
    </row>
    <row r="66" spans="1:17" s="87" customFormat="1" ht="11.1" hidden="1" customHeight="1" x14ac:dyDescent="0.6">
      <c r="A66" s="76">
        <v>2</v>
      </c>
      <c r="B66" s="77"/>
      <c r="C66" s="5" t="s">
        <v>18</v>
      </c>
      <c r="D66" s="3">
        <f t="shared" si="52"/>
        <v>5179.4400000000023</v>
      </c>
      <c r="E66" s="3">
        <f t="shared" si="52"/>
        <v>2534.3899999999994</v>
      </c>
      <c r="F66" s="6">
        <f t="shared" si="52"/>
        <v>951.73999999999796</v>
      </c>
      <c r="G66" s="6">
        <f t="shared" si="52"/>
        <v>115.63999999999942</v>
      </c>
      <c r="H66" s="6">
        <f t="shared" si="52"/>
        <v>2875.743180999998</v>
      </c>
      <c r="I66" s="6">
        <f t="shared" si="52"/>
        <v>242.04999999999563</v>
      </c>
      <c r="J66" s="6">
        <f t="shared" si="52"/>
        <v>-1662.7200000000012</v>
      </c>
      <c r="K66" s="8">
        <v>-5763.1</v>
      </c>
      <c r="L66" s="8">
        <f t="shared" si="52"/>
        <v>-3286.4399999999951</v>
      </c>
      <c r="M66" s="8">
        <f t="shared" si="52"/>
        <v>108.0399999999936</v>
      </c>
      <c r="N66" s="78"/>
      <c r="O66" s="12"/>
      <c r="P66" s="144"/>
      <c r="Q66" s="144"/>
    </row>
    <row r="67" spans="1:17" ht="11.1" customHeight="1" x14ac:dyDescent="0.6">
      <c r="B67" s="48">
        <v>3</v>
      </c>
      <c r="C67" s="58" t="s">
        <v>19</v>
      </c>
      <c r="D67" s="3">
        <f t="shared" si="52"/>
        <v>3009.9199999999983</v>
      </c>
      <c r="E67" s="3">
        <f t="shared" si="52"/>
        <v>1804.0400000000009</v>
      </c>
      <c r="F67" s="3">
        <f t="shared" si="52"/>
        <v>1607.4599999999991</v>
      </c>
      <c r="G67" s="3">
        <f t="shared" si="52"/>
        <v>2096.0599999999977</v>
      </c>
      <c r="H67" s="19">
        <f t="shared" si="52"/>
        <v>1770.9348379999974</v>
      </c>
      <c r="I67" s="19">
        <f t="shared" si="52"/>
        <v>920.2599999999984</v>
      </c>
      <c r="J67" s="19">
        <f t="shared" si="52"/>
        <v>2066.7000000000007</v>
      </c>
      <c r="K67" s="25">
        <f t="shared" si="52"/>
        <v>3289.380000000001</v>
      </c>
      <c r="L67" s="25">
        <f t="shared" si="52"/>
        <v>-855.65999999999985</v>
      </c>
      <c r="M67" s="25">
        <f t="shared" si="52"/>
        <v>972.95999999999913</v>
      </c>
      <c r="N67" s="42"/>
      <c r="O67" s="12"/>
      <c r="P67" s="11"/>
      <c r="Q67" s="144"/>
    </row>
    <row r="68" spans="1:17" ht="11.1" customHeight="1" x14ac:dyDescent="0.6">
      <c r="A68" s="89"/>
      <c r="B68" s="90"/>
      <c r="C68" s="91" t="s">
        <v>2</v>
      </c>
      <c r="D68" s="6">
        <f t="shared" ref="D68" si="53">+D64+D65+D67</f>
        <v>8189.3599999999988</v>
      </c>
      <c r="E68" s="6">
        <f t="shared" si="52"/>
        <v>4338.43</v>
      </c>
      <c r="F68" s="6">
        <f t="shared" si="52"/>
        <v>2559.1999999999971</v>
      </c>
      <c r="G68" s="6">
        <f t="shared" si="52"/>
        <v>2211.6999999999971</v>
      </c>
      <c r="H68" s="20">
        <f t="shared" si="52"/>
        <v>4646.6780189999918</v>
      </c>
      <c r="I68" s="20">
        <f t="shared" si="52"/>
        <v>1162.3099999999904</v>
      </c>
      <c r="J68" s="20">
        <f t="shared" si="52"/>
        <v>403.97999999999593</v>
      </c>
      <c r="K68" s="21">
        <f t="shared" si="52"/>
        <v>-1488.4499999999971</v>
      </c>
      <c r="L68" s="21">
        <f t="shared" si="52"/>
        <v>-4142.1000000000058</v>
      </c>
      <c r="M68" s="21">
        <f t="shared" si="52"/>
        <v>1081</v>
      </c>
      <c r="N68" s="92"/>
      <c r="O68" s="12"/>
      <c r="P68" s="11"/>
      <c r="Q68" s="144"/>
    </row>
    <row r="69" spans="1:17" ht="11.1" customHeight="1" x14ac:dyDescent="0.6">
      <c r="B69" s="48">
        <v>4</v>
      </c>
      <c r="C69" s="58" t="s">
        <v>20</v>
      </c>
      <c r="D69" s="3">
        <f>+D9-D39</f>
        <v>780.78000000000065</v>
      </c>
      <c r="E69" s="3">
        <f t="shared" si="52"/>
        <v>181.98999999999796</v>
      </c>
      <c r="F69" s="3">
        <f t="shared" si="52"/>
        <v>-1077.8400000000001</v>
      </c>
      <c r="G69" s="3">
        <f t="shared" si="52"/>
        <v>-1346.7700000000004</v>
      </c>
      <c r="H69" s="19">
        <f t="shared" si="52"/>
        <v>2575.4829040000004</v>
      </c>
      <c r="I69" s="19">
        <f t="shared" si="52"/>
        <v>469.65999999999985</v>
      </c>
      <c r="J69" s="19">
        <f t="shared" si="52"/>
        <v>-1467.8499999999985</v>
      </c>
      <c r="K69" s="25">
        <f t="shared" si="52"/>
        <v>-1181.1100000000006</v>
      </c>
      <c r="L69" s="25">
        <f t="shared" si="52"/>
        <v>-1677.8400000000001</v>
      </c>
      <c r="M69" s="25">
        <f t="shared" si="52"/>
        <v>-3321.3399999999965</v>
      </c>
      <c r="N69" s="42"/>
      <c r="O69" s="12"/>
      <c r="P69" s="11"/>
      <c r="Q69" s="144"/>
    </row>
    <row r="70" spans="1:17" s="87" customFormat="1" ht="11.1" hidden="1" customHeight="1" x14ac:dyDescent="0.6">
      <c r="A70" s="76">
        <v>4</v>
      </c>
      <c r="B70" s="98"/>
      <c r="C70" s="5" t="s">
        <v>21</v>
      </c>
      <c r="D70" s="6">
        <f t="shared" ref="D70:E70" si="54">+D68+D69</f>
        <v>8970.14</v>
      </c>
      <c r="E70" s="6">
        <f t="shared" si="54"/>
        <v>4520.4199999999983</v>
      </c>
      <c r="F70" s="6">
        <f t="shared" si="52"/>
        <v>1481.3600000000006</v>
      </c>
      <c r="G70" s="6">
        <f t="shared" si="52"/>
        <v>864.92999999999302</v>
      </c>
      <c r="H70" s="6">
        <f t="shared" si="52"/>
        <v>7222.1609229999885</v>
      </c>
      <c r="I70" s="6">
        <f t="shared" si="52"/>
        <v>1631.9699999999866</v>
      </c>
      <c r="J70" s="6">
        <f t="shared" si="52"/>
        <v>-1063.8699999999953</v>
      </c>
      <c r="K70" s="8">
        <f t="shared" si="52"/>
        <v>-2669.5599999999977</v>
      </c>
      <c r="L70" s="8">
        <f t="shared" si="52"/>
        <v>-5819.9400000000023</v>
      </c>
      <c r="M70" s="8">
        <f>+M10-M40</f>
        <v>-2240.3399999999965</v>
      </c>
      <c r="N70" s="78"/>
      <c r="O70" s="12"/>
      <c r="P70" s="144"/>
      <c r="Q70" s="144"/>
    </row>
    <row r="71" spans="1:17" ht="11.1" customHeight="1" x14ac:dyDescent="0.6">
      <c r="B71" s="48">
        <v>5</v>
      </c>
      <c r="C71" s="58" t="s">
        <v>22</v>
      </c>
      <c r="D71" s="3">
        <f t="shared" ref="D71:L86" si="55">+D11-D41</f>
        <v>1642.3400000000001</v>
      </c>
      <c r="E71" s="3">
        <f t="shared" si="55"/>
        <v>1127.4099999999999</v>
      </c>
      <c r="F71" s="3">
        <f t="shared" si="52"/>
        <v>1427.2200000000012</v>
      </c>
      <c r="G71" s="3">
        <f t="shared" si="52"/>
        <v>296.18000000000029</v>
      </c>
      <c r="H71" s="19">
        <f t="shared" si="52"/>
        <v>2672.5487830000002</v>
      </c>
      <c r="I71" s="19">
        <f t="shared" si="52"/>
        <v>1034.5499999999993</v>
      </c>
      <c r="J71" s="19">
        <f t="shared" si="52"/>
        <v>-1518.7700000000004</v>
      </c>
      <c r="K71" s="25">
        <f t="shared" si="52"/>
        <v>-1440.3700000000026</v>
      </c>
      <c r="L71" s="25">
        <f t="shared" si="52"/>
        <v>866.77999999999884</v>
      </c>
      <c r="M71" s="25">
        <f t="shared" si="52"/>
        <v>1116.4400000000023</v>
      </c>
      <c r="N71" s="92"/>
      <c r="O71" s="12"/>
      <c r="P71" s="144"/>
      <c r="Q71" s="144"/>
    </row>
    <row r="72" spans="1:17" s="87" customFormat="1" ht="11.1" hidden="1" customHeight="1" x14ac:dyDescent="0.6">
      <c r="A72" s="76">
        <v>5</v>
      </c>
      <c r="B72" s="98"/>
      <c r="C72" s="5" t="s">
        <v>23</v>
      </c>
      <c r="D72" s="6">
        <f t="shared" si="55"/>
        <v>10612.479999999996</v>
      </c>
      <c r="E72" s="6">
        <f t="shared" si="55"/>
        <v>5647.8299999999726</v>
      </c>
      <c r="F72" s="6">
        <f t="shared" si="52"/>
        <v>2908.5800000000163</v>
      </c>
      <c r="G72" s="6">
        <f t="shared" si="52"/>
        <v>1161.1100000000006</v>
      </c>
      <c r="H72" s="6">
        <f t="shared" si="52"/>
        <v>9894.7097059999942</v>
      </c>
      <c r="I72" s="6">
        <f t="shared" si="52"/>
        <v>2666.5199999999895</v>
      </c>
      <c r="J72" s="6">
        <f t="shared" si="52"/>
        <v>-2582.6399999999994</v>
      </c>
      <c r="K72" s="8">
        <f t="shared" si="52"/>
        <v>-4109.9300000000076</v>
      </c>
      <c r="L72" s="8">
        <f t="shared" si="52"/>
        <v>-4953.1600000000035</v>
      </c>
      <c r="M72" s="8">
        <f t="shared" si="52"/>
        <v>-1123.8999999999942</v>
      </c>
      <c r="N72" s="78"/>
      <c r="O72" s="148"/>
      <c r="P72" s="144"/>
      <c r="Q72" s="144"/>
    </row>
    <row r="73" spans="1:17" ht="11.1" customHeight="1" x14ac:dyDescent="0.6">
      <c r="B73" s="48">
        <v>6</v>
      </c>
      <c r="C73" s="58" t="s">
        <v>24</v>
      </c>
      <c r="D73" s="3">
        <f t="shared" si="55"/>
        <v>2005.8400000000001</v>
      </c>
      <c r="E73" s="3">
        <f t="shared" si="55"/>
        <v>1904.9099999999999</v>
      </c>
      <c r="F73" s="3">
        <f t="shared" si="52"/>
        <v>1784.8500000000022</v>
      </c>
      <c r="G73" s="3">
        <f t="shared" si="52"/>
        <v>3301.16</v>
      </c>
      <c r="H73" s="19">
        <f t="shared" si="52"/>
        <v>1679.5648329999985</v>
      </c>
      <c r="I73" s="19">
        <f t="shared" si="52"/>
        <v>1180.5699999999997</v>
      </c>
      <c r="J73" s="19">
        <f t="shared" si="52"/>
        <v>-1078.3600000000006</v>
      </c>
      <c r="K73" s="25">
        <f t="shared" si="52"/>
        <v>372.02999999999884</v>
      </c>
      <c r="L73" s="25">
        <f t="shared" si="52"/>
        <v>411.01000000000204</v>
      </c>
      <c r="M73" s="25">
        <f t="shared" si="52"/>
        <v>1061.7000000000007</v>
      </c>
      <c r="N73" s="42"/>
      <c r="O73" s="12"/>
      <c r="P73" s="144"/>
      <c r="Q73" s="144"/>
    </row>
    <row r="74" spans="1:17" ht="11.1" customHeight="1" x14ac:dyDescent="0.6">
      <c r="A74" s="89"/>
      <c r="C74" s="91" t="s">
        <v>3</v>
      </c>
      <c r="D74" s="6">
        <f t="shared" si="55"/>
        <v>4428.9599999999991</v>
      </c>
      <c r="E74" s="6">
        <f t="shared" si="55"/>
        <v>3214.3099999999977</v>
      </c>
      <c r="F74" s="6">
        <f t="shared" si="52"/>
        <v>2134.2300000000032</v>
      </c>
      <c r="G74" s="6">
        <f t="shared" si="52"/>
        <v>2250.5699999999997</v>
      </c>
      <c r="H74" s="20">
        <f t="shared" si="52"/>
        <v>6927.5965199999991</v>
      </c>
      <c r="I74" s="20">
        <f t="shared" si="52"/>
        <v>2684.7799999999988</v>
      </c>
      <c r="J74" s="20">
        <f t="shared" si="52"/>
        <v>-4064.9799999999959</v>
      </c>
      <c r="K74" s="21">
        <f t="shared" si="52"/>
        <v>-2249.4499999999971</v>
      </c>
      <c r="L74" s="21">
        <f t="shared" si="52"/>
        <v>-400.05000000000291</v>
      </c>
      <c r="M74" s="21">
        <f t="shared" si="52"/>
        <v>-1143.1999999999971</v>
      </c>
      <c r="N74" s="92"/>
      <c r="O74" s="12"/>
      <c r="P74" s="144"/>
      <c r="Q74" s="144"/>
    </row>
    <row r="75" spans="1:17" ht="11.1" customHeight="1" x14ac:dyDescent="0.6">
      <c r="A75" s="89"/>
      <c r="C75" s="91" t="s">
        <v>4</v>
      </c>
      <c r="D75" s="6">
        <f t="shared" si="55"/>
        <v>12618.320000000007</v>
      </c>
      <c r="E75" s="6">
        <f t="shared" si="55"/>
        <v>7552.7399999999616</v>
      </c>
      <c r="F75" s="6">
        <f t="shared" si="52"/>
        <v>4693.4300000000221</v>
      </c>
      <c r="G75" s="6">
        <f t="shared" si="52"/>
        <v>4462.2700000000041</v>
      </c>
      <c r="H75" s="20">
        <f t="shared" si="52"/>
        <v>11574.274538999991</v>
      </c>
      <c r="I75" s="20">
        <f t="shared" si="52"/>
        <v>3847.0899999999965</v>
      </c>
      <c r="J75" s="20">
        <f t="shared" si="52"/>
        <v>-3661</v>
      </c>
      <c r="K75" s="21">
        <f t="shared" si="52"/>
        <v>-3737.9000000000233</v>
      </c>
      <c r="L75" s="21">
        <f t="shared" si="52"/>
        <v>-4542.1499999999942</v>
      </c>
      <c r="M75" s="21">
        <f t="shared" si="52"/>
        <v>-62.199999999982538</v>
      </c>
      <c r="N75" s="92"/>
      <c r="O75" s="12"/>
      <c r="P75" s="144"/>
      <c r="Q75" s="144"/>
    </row>
    <row r="76" spans="1:17" ht="11.1" customHeight="1" x14ac:dyDescent="0.6">
      <c r="B76" s="48">
        <v>7</v>
      </c>
      <c r="C76" s="58" t="s">
        <v>25</v>
      </c>
      <c r="D76" s="3">
        <f t="shared" si="55"/>
        <v>990.09000000000196</v>
      </c>
      <c r="E76" s="3">
        <f t="shared" si="55"/>
        <v>-81.469999999997526</v>
      </c>
      <c r="F76" s="3">
        <f t="shared" si="52"/>
        <v>-413.98999999999796</v>
      </c>
      <c r="G76" s="3">
        <f t="shared" si="52"/>
        <v>210.80000000000291</v>
      </c>
      <c r="H76" s="19">
        <f t="shared" si="52"/>
        <v>3439.3156899999994</v>
      </c>
      <c r="I76" s="19">
        <f t="shared" si="52"/>
        <v>616.45999999999913</v>
      </c>
      <c r="J76" s="19">
        <f t="shared" si="52"/>
        <v>-3502.9599999999991</v>
      </c>
      <c r="K76" s="25">
        <f t="shared" si="52"/>
        <v>-1634.7999999999993</v>
      </c>
      <c r="L76" s="25">
        <f t="shared" si="52"/>
        <v>-1134.4900000000016</v>
      </c>
      <c r="M76" s="25">
        <f t="shared" si="52"/>
        <v>322.09000000000015</v>
      </c>
      <c r="N76" s="42"/>
      <c r="O76" s="148"/>
      <c r="P76" s="144"/>
      <c r="Q76" s="144"/>
    </row>
    <row r="77" spans="1:17" s="87" customFormat="1" ht="11.1" hidden="1" customHeight="1" x14ac:dyDescent="0.6">
      <c r="A77" s="117">
        <v>7</v>
      </c>
      <c r="B77" s="118"/>
      <c r="C77" s="119" t="s">
        <v>26</v>
      </c>
      <c r="D77" s="3">
        <f t="shared" si="55"/>
        <v>13608.410000000003</v>
      </c>
      <c r="E77" s="3">
        <f t="shared" si="55"/>
        <v>7471.2699999999604</v>
      </c>
      <c r="F77" s="6">
        <f t="shared" si="52"/>
        <v>4279.4400000000023</v>
      </c>
      <c r="G77" s="6">
        <f t="shared" si="52"/>
        <v>4673.070000000007</v>
      </c>
      <c r="H77" s="6">
        <f t="shared" si="52"/>
        <v>15013.590228999994</v>
      </c>
      <c r="I77" s="6">
        <f t="shared" si="52"/>
        <v>4463.5500000000175</v>
      </c>
      <c r="J77" s="6">
        <f t="shared" si="52"/>
        <v>-7163.9599999999919</v>
      </c>
      <c r="K77" s="8">
        <f t="shared" si="52"/>
        <v>-5372.7000000000116</v>
      </c>
      <c r="L77" s="8">
        <f t="shared" si="52"/>
        <v>-5676.640000000014</v>
      </c>
      <c r="M77" s="8">
        <f>+M17-M47</f>
        <v>259.89000000001397</v>
      </c>
      <c r="N77" s="78"/>
      <c r="O77" s="148"/>
      <c r="P77" s="144"/>
      <c r="Q77" s="144"/>
    </row>
    <row r="78" spans="1:17" ht="11.1" customHeight="1" x14ac:dyDescent="0.6">
      <c r="B78" s="90">
        <v>8</v>
      </c>
      <c r="C78" s="58" t="s">
        <v>27</v>
      </c>
      <c r="D78" s="3">
        <f t="shared" si="55"/>
        <v>2097.0599999999977</v>
      </c>
      <c r="E78" s="3">
        <f t="shared" si="55"/>
        <v>2326.1899999999987</v>
      </c>
      <c r="F78" s="3">
        <f t="shared" si="52"/>
        <v>-437.40999999999985</v>
      </c>
      <c r="G78" s="3">
        <f t="shared" si="52"/>
        <v>2204.25</v>
      </c>
      <c r="H78" s="19">
        <f t="shared" si="52"/>
        <v>4496.756179</v>
      </c>
      <c r="I78" s="19">
        <f t="shared" si="52"/>
        <v>-992.79999999999927</v>
      </c>
      <c r="J78" s="19">
        <f t="shared" si="52"/>
        <v>-3745.5400000000009</v>
      </c>
      <c r="K78" s="25">
        <f t="shared" si="52"/>
        <v>667.32999999999811</v>
      </c>
      <c r="L78" s="25">
        <f t="shared" si="52"/>
        <v>578.82999999999811</v>
      </c>
      <c r="M78" s="25">
        <f t="shared" si="52"/>
        <v>-1964.3600000000006</v>
      </c>
      <c r="N78" s="42"/>
      <c r="O78" s="148"/>
      <c r="P78" s="144"/>
      <c r="Q78" s="144"/>
    </row>
    <row r="79" spans="1:17" s="87" customFormat="1" ht="11.1" customHeight="1" x14ac:dyDescent="0.6">
      <c r="A79" s="89">
        <v>8</v>
      </c>
      <c r="B79" s="48"/>
      <c r="C79" s="119" t="s">
        <v>28</v>
      </c>
      <c r="D79" s="3">
        <f t="shared" si="55"/>
        <v>15705.470000000016</v>
      </c>
      <c r="E79" s="3">
        <f t="shared" si="55"/>
        <v>9797.4599999999627</v>
      </c>
      <c r="F79" s="6">
        <f t="shared" si="52"/>
        <v>3842.0299999999988</v>
      </c>
      <c r="G79" s="6">
        <f t="shared" si="52"/>
        <v>6877.320000000007</v>
      </c>
      <c r="H79" s="6">
        <f t="shared" si="52"/>
        <v>19510.346407999983</v>
      </c>
      <c r="I79" s="6">
        <f t="shared" si="52"/>
        <v>3470.75</v>
      </c>
      <c r="J79" s="6">
        <f t="shared" si="52"/>
        <v>-10909.499999999971</v>
      </c>
      <c r="K79" s="8">
        <v>-7925.4</v>
      </c>
      <c r="L79" s="8">
        <f t="shared" si="52"/>
        <v>-5097.8099999999977</v>
      </c>
      <c r="M79" s="8">
        <f t="shared" si="52"/>
        <v>-1704.4699999999721</v>
      </c>
      <c r="N79" s="78"/>
      <c r="O79" s="148"/>
      <c r="P79" s="144"/>
      <c r="Q79" s="144"/>
    </row>
    <row r="80" spans="1:17" ht="11.1" customHeight="1" x14ac:dyDescent="0.6">
      <c r="B80" s="48">
        <v>9</v>
      </c>
      <c r="C80" s="58" t="s">
        <v>29</v>
      </c>
      <c r="D80" s="3">
        <f t="shared" si="55"/>
        <v>2620.0200000000004</v>
      </c>
      <c r="E80" s="3">
        <f t="shared" si="55"/>
        <v>3442.34</v>
      </c>
      <c r="F80" s="3">
        <f t="shared" si="55"/>
        <v>713.47999999999956</v>
      </c>
      <c r="G80" s="3">
        <f t="shared" si="55"/>
        <v>1280.3899999999994</v>
      </c>
      <c r="H80" s="19">
        <f t="shared" si="55"/>
        <v>2460.8523270000005</v>
      </c>
      <c r="I80" s="19">
        <f t="shared" si="55"/>
        <v>817.67000000000189</v>
      </c>
      <c r="J80" s="19">
        <f t="shared" si="55"/>
        <v>-533.72000000000116</v>
      </c>
      <c r="K80" s="25">
        <f t="shared" si="55"/>
        <v>2406.9300000000003</v>
      </c>
      <c r="L80" s="25">
        <f t="shared" si="55"/>
        <v>681.33000000000175</v>
      </c>
      <c r="M80" s="25"/>
      <c r="N80" s="42"/>
      <c r="O80" s="148"/>
      <c r="P80" s="144"/>
      <c r="Q80" s="144"/>
    </row>
    <row r="81" spans="1:24" ht="11.1" customHeight="1" x14ac:dyDescent="0.6">
      <c r="A81" s="89"/>
      <c r="B81" s="90"/>
      <c r="C81" s="91" t="s">
        <v>5</v>
      </c>
      <c r="D81" s="6">
        <f t="shared" ref="D81:E81" si="56">+D76+D78+D80</f>
        <v>5707.17</v>
      </c>
      <c r="E81" s="6">
        <f t="shared" si="56"/>
        <v>5687.0600000000013</v>
      </c>
      <c r="F81" s="6">
        <f t="shared" si="55"/>
        <v>-137.92000000000553</v>
      </c>
      <c r="G81" s="6">
        <f t="shared" si="55"/>
        <v>3695.4400000000023</v>
      </c>
      <c r="H81" s="20">
        <f t="shared" si="55"/>
        <v>10396.924196000007</v>
      </c>
      <c r="I81" s="20">
        <f t="shared" si="55"/>
        <v>441.33000000000175</v>
      </c>
      <c r="J81" s="20">
        <f t="shared" si="55"/>
        <v>-7782.2200000000012</v>
      </c>
      <c r="K81" s="21">
        <f t="shared" si="55"/>
        <v>1439.4600000000064</v>
      </c>
      <c r="L81" s="21">
        <f t="shared" si="55"/>
        <v>125.66999999999825</v>
      </c>
      <c r="M81" s="21"/>
      <c r="N81" s="92"/>
      <c r="O81" s="149"/>
      <c r="P81" s="144"/>
      <c r="Q81" s="144"/>
    </row>
    <row r="82" spans="1:24" s="87" customFormat="1" ht="11.1" hidden="1" customHeight="1" x14ac:dyDescent="0.6">
      <c r="A82" s="89">
        <v>9</v>
      </c>
      <c r="B82" s="90"/>
      <c r="C82" s="119" t="s">
        <v>30</v>
      </c>
      <c r="D82" s="6">
        <f t="shared" ref="D82:E82" si="57">+D75+D76+D78+D80</f>
        <v>18325.490000000005</v>
      </c>
      <c r="E82" s="6">
        <f t="shared" si="57"/>
        <v>13239.799999999963</v>
      </c>
      <c r="F82" s="6">
        <f t="shared" si="55"/>
        <v>4555.5099999999802</v>
      </c>
      <c r="G82" s="6">
        <f t="shared" si="55"/>
        <v>8157.710000000021</v>
      </c>
      <c r="H82" s="6">
        <f t="shared" si="55"/>
        <v>21971.198734999984</v>
      </c>
      <c r="I82" s="6">
        <f t="shared" si="55"/>
        <v>4288.4199999999837</v>
      </c>
      <c r="J82" s="6">
        <f t="shared" si="55"/>
        <v>-11443.219999999972</v>
      </c>
      <c r="K82" s="8">
        <f t="shared" si="55"/>
        <v>-2298.4400000000314</v>
      </c>
      <c r="L82" s="8">
        <f t="shared" si="55"/>
        <v>-4416.4800000000105</v>
      </c>
      <c r="M82" s="8"/>
      <c r="N82" s="78"/>
      <c r="O82" s="149"/>
      <c r="P82" s="144"/>
      <c r="Q82" s="144"/>
    </row>
    <row r="83" spans="1:24" ht="11.1" customHeight="1" x14ac:dyDescent="0.6">
      <c r="B83" s="90">
        <v>10</v>
      </c>
      <c r="C83" s="58" t="s">
        <v>31</v>
      </c>
      <c r="D83" s="3">
        <f>+D23-D53</f>
        <v>251.94000000000233</v>
      </c>
      <c r="E83" s="3">
        <f>+E23-E53</f>
        <v>203.9900000000016</v>
      </c>
      <c r="F83" s="3">
        <f t="shared" si="55"/>
        <v>-165.38000000000102</v>
      </c>
      <c r="G83" s="3">
        <f t="shared" si="55"/>
        <v>543.54999999999927</v>
      </c>
      <c r="H83" s="19">
        <f t="shared" si="55"/>
        <v>2212.9798740000006</v>
      </c>
      <c r="I83" s="19">
        <f t="shared" si="55"/>
        <v>-65.639999999999418</v>
      </c>
      <c r="J83" s="19">
        <f t="shared" si="55"/>
        <v>-320.22000000000116</v>
      </c>
      <c r="K83" s="25">
        <f>+K23-K53</f>
        <v>-423.13000000000102</v>
      </c>
      <c r="L83" s="25">
        <f>+L23-L53</f>
        <v>-470.69000000000233</v>
      </c>
      <c r="M83" s="25"/>
      <c r="N83" s="42"/>
      <c r="O83" s="148"/>
      <c r="P83" s="144"/>
      <c r="Q83" s="144"/>
    </row>
    <row r="84" spans="1:24" s="87" customFormat="1" ht="11.1" hidden="1" customHeight="1" x14ac:dyDescent="0.6">
      <c r="A84" s="76">
        <v>10</v>
      </c>
      <c r="B84" s="77"/>
      <c r="C84" s="119" t="s">
        <v>32</v>
      </c>
      <c r="D84" s="6">
        <f t="shared" ref="D84:E84" si="58">+D75+D81+D83</f>
        <v>18577.430000000008</v>
      </c>
      <c r="E84" s="6">
        <f t="shared" si="58"/>
        <v>13443.789999999964</v>
      </c>
      <c r="F84" s="6">
        <f t="shared" si="55"/>
        <v>4390.1300000000338</v>
      </c>
      <c r="G84" s="6">
        <f t="shared" si="55"/>
        <v>8701.2600000000093</v>
      </c>
      <c r="H84" s="6">
        <f t="shared" si="55"/>
        <v>24184.178608999966</v>
      </c>
      <c r="I84" s="6">
        <f t="shared" si="55"/>
        <v>4222.7800000000279</v>
      </c>
      <c r="J84" s="6">
        <f t="shared" si="55"/>
        <v>-11763.440000000002</v>
      </c>
      <c r="K84" s="8">
        <f>+K24-K54</f>
        <v>-2721.570000000007</v>
      </c>
      <c r="L84" s="8">
        <f>+L24-L54</f>
        <v>-4887.1699999999837</v>
      </c>
      <c r="M84" s="8"/>
      <c r="N84" s="78"/>
      <c r="O84" s="148"/>
      <c r="P84" s="144"/>
      <c r="Q84" s="144"/>
    </row>
    <row r="85" spans="1:24" ht="11.1" customHeight="1" x14ac:dyDescent="0.6">
      <c r="B85" s="90">
        <v>11</v>
      </c>
      <c r="C85" s="58" t="s">
        <v>33</v>
      </c>
      <c r="D85" s="3">
        <f t="shared" ref="D85:E85" si="59">+D25-D55</f>
        <v>1608.6399999999994</v>
      </c>
      <c r="E85" s="3">
        <f t="shared" si="59"/>
        <v>1892.0299999999988</v>
      </c>
      <c r="F85" s="3">
        <f t="shared" si="55"/>
        <v>-937.53999999999724</v>
      </c>
      <c r="G85" s="3">
        <f t="shared" si="55"/>
        <v>579.75</v>
      </c>
      <c r="H85" s="19">
        <f t="shared" si="55"/>
        <v>176.1079299999983</v>
      </c>
      <c r="I85" s="19">
        <f t="shared" si="55"/>
        <v>1321.630000000001</v>
      </c>
      <c r="J85" s="25">
        <f t="shared" si="55"/>
        <v>-1115.6100000000006</v>
      </c>
      <c r="K85" s="25">
        <f t="shared" si="55"/>
        <v>-1934.5900000000001</v>
      </c>
      <c r="L85" s="25">
        <f t="shared" si="55"/>
        <v>-22.459999999999127</v>
      </c>
      <c r="M85" s="25"/>
      <c r="N85" s="42"/>
      <c r="O85" s="148"/>
      <c r="P85" s="144"/>
      <c r="Q85" s="144"/>
    </row>
    <row r="86" spans="1:24" s="87" customFormat="1" ht="11.1" hidden="1" customHeight="1" x14ac:dyDescent="0.6">
      <c r="A86" s="76">
        <v>11</v>
      </c>
      <c r="B86" s="77"/>
      <c r="C86" s="119" t="s">
        <v>34</v>
      </c>
      <c r="D86" s="6">
        <f t="shared" ref="D86:E86" si="60">+D75+D81+D83+D85</f>
        <v>20186.070000000007</v>
      </c>
      <c r="E86" s="6">
        <f t="shared" si="60"/>
        <v>15335.819999999963</v>
      </c>
      <c r="F86" s="6">
        <f t="shared" si="55"/>
        <v>3452.5900000000256</v>
      </c>
      <c r="G86" s="6">
        <f t="shared" si="55"/>
        <v>9281.0100000000093</v>
      </c>
      <c r="H86" s="6">
        <f t="shared" si="55"/>
        <v>24360.286538999964</v>
      </c>
      <c r="I86" s="6">
        <f t="shared" si="55"/>
        <v>5544.4100000000326</v>
      </c>
      <c r="J86" s="8">
        <f>+J26-J56</f>
        <v>-12879.050000000047</v>
      </c>
      <c r="K86" s="8">
        <f>+K26-K56</f>
        <v>-4656.1600000000326</v>
      </c>
      <c r="L86" s="8">
        <f>+L26-L56</f>
        <v>-4909.6300000000047</v>
      </c>
      <c r="M86" s="8"/>
      <c r="N86" s="78"/>
      <c r="O86" s="149"/>
      <c r="P86" s="144"/>
      <c r="Q86" s="144"/>
    </row>
    <row r="87" spans="1:24" ht="11.1" customHeight="1" x14ac:dyDescent="0.6">
      <c r="B87" s="90">
        <v>12</v>
      </c>
      <c r="C87" s="58" t="s">
        <v>35</v>
      </c>
      <c r="D87" s="3">
        <f t="shared" ref="D87:L90" si="61">+D27-D57</f>
        <v>1003.4300000000003</v>
      </c>
      <c r="E87" s="3">
        <f t="shared" si="61"/>
        <v>-219.9900000000016</v>
      </c>
      <c r="F87" s="3">
        <f t="shared" si="61"/>
        <v>1303.3299999999981</v>
      </c>
      <c r="G87" s="3">
        <f t="shared" si="61"/>
        <v>727.91999999999825</v>
      </c>
      <c r="H87" s="19">
        <f t="shared" si="61"/>
        <v>1117.4447180000025</v>
      </c>
      <c r="I87" s="19">
        <f t="shared" si="61"/>
        <v>-881.04999999999927</v>
      </c>
      <c r="J87" s="19">
        <f t="shared" si="61"/>
        <v>-725.87999999999738</v>
      </c>
      <c r="K87" s="25">
        <f t="shared" si="61"/>
        <v>1221.0299999999988</v>
      </c>
      <c r="L87" s="25">
        <f>+L27-L57</f>
        <v>126.62000000000262</v>
      </c>
      <c r="M87" s="25"/>
      <c r="N87" s="42"/>
      <c r="O87" s="148"/>
      <c r="P87" s="144"/>
      <c r="Q87" s="144"/>
    </row>
    <row r="88" spans="1:24" ht="11.1" customHeight="1" x14ac:dyDescent="0.6">
      <c r="A88" s="89"/>
      <c r="B88" s="90"/>
      <c r="C88" s="91" t="s">
        <v>6</v>
      </c>
      <c r="D88" s="6">
        <f t="shared" ref="D88" si="62">+D83+D85+D87</f>
        <v>2864.010000000002</v>
      </c>
      <c r="E88" s="6">
        <f>+E28-E58</f>
        <v>1876.0300000000061</v>
      </c>
      <c r="F88" s="6">
        <f t="shared" si="61"/>
        <v>200.40999999999622</v>
      </c>
      <c r="G88" s="6">
        <f t="shared" si="61"/>
        <v>1851.2199999999939</v>
      </c>
      <c r="H88" s="20">
        <f t="shared" si="61"/>
        <v>3506.5325219999941</v>
      </c>
      <c r="I88" s="20">
        <f t="shared" si="61"/>
        <v>374.94000000000233</v>
      </c>
      <c r="J88" s="20">
        <f t="shared" si="61"/>
        <v>-2161.7100000000064</v>
      </c>
      <c r="K88" s="21">
        <f t="shared" si="61"/>
        <v>-1136.6900000000023</v>
      </c>
      <c r="L88" s="21">
        <f t="shared" si="61"/>
        <v>-366.52999999999884</v>
      </c>
      <c r="M88" s="21"/>
      <c r="N88" s="92"/>
      <c r="O88" s="149"/>
      <c r="P88" s="144"/>
      <c r="Q88" s="144"/>
    </row>
    <row r="89" spans="1:24" ht="11.1" customHeight="1" x14ac:dyDescent="0.6">
      <c r="A89" s="89"/>
      <c r="B89" s="90"/>
      <c r="C89" s="91" t="s">
        <v>7</v>
      </c>
      <c r="D89" s="9">
        <f t="shared" ref="D89" si="63">+D88+D81</f>
        <v>8571.1800000000021</v>
      </c>
      <c r="E89" s="9">
        <f>+E29-E59</f>
        <v>7563.0900000000111</v>
      </c>
      <c r="F89" s="9">
        <f t="shared" si="61"/>
        <v>62.489999999990687</v>
      </c>
      <c r="G89" s="9">
        <f t="shared" si="61"/>
        <v>5546.6599999999889</v>
      </c>
      <c r="H89" s="26">
        <f t="shared" si="61"/>
        <v>13903.456718000001</v>
      </c>
      <c r="I89" s="26">
        <f t="shared" si="61"/>
        <v>816.27000000001863</v>
      </c>
      <c r="J89" s="26">
        <f t="shared" si="61"/>
        <v>-9943.9300000000221</v>
      </c>
      <c r="K89" s="27">
        <f t="shared" si="61"/>
        <v>302.76999999998952</v>
      </c>
      <c r="L89" s="27">
        <f t="shared" si="61"/>
        <v>-240.85999999998603</v>
      </c>
      <c r="M89" s="27"/>
      <c r="N89" s="92"/>
      <c r="O89" s="149"/>
      <c r="P89" s="144"/>
      <c r="Q89" s="144"/>
    </row>
    <row r="90" spans="1:24" ht="11.1" customHeight="1" x14ac:dyDescent="0.6">
      <c r="C90" s="121" t="s">
        <v>36</v>
      </c>
      <c r="D90" s="10">
        <f t="shared" ref="D90" si="64">+D75+D81+D88</f>
        <v>21189.500000000007</v>
      </c>
      <c r="E90" s="10">
        <f>+E30-E60</f>
        <v>15115.829999999958</v>
      </c>
      <c r="F90" s="10">
        <f t="shared" si="61"/>
        <v>4755.9700000000303</v>
      </c>
      <c r="G90" s="10">
        <f t="shared" si="61"/>
        <v>10008.929999999993</v>
      </c>
      <c r="H90" s="28">
        <f t="shared" si="61"/>
        <v>25477.731256999949</v>
      </c>
      <c r="I90" s="28">
        <f t="shared" si="61"/>
        <v>4663.3600000000442</v>
      </c>
      <c r="J90" s="28">
        <f>+J30-J60</f>
        <v>-13604.929999999993</v>
      </c>
      <c r="K90" s="29">
        <f>+K30-K60</f>
        <v>-3435.1300000000047</v>
      </c>
      <c r="L90" s="29">
        <f>+L30-L60</f>
        <v>-4783.0100000000093</v>
      </c>
      <c r="M90" s="29"/>
      <c r="N90" s="92"/>
      <c r="O90" s="149"/>
      <c r="P90" s="144"/>
      <c r="Q90" s="144"/>
    </row>
    <row r="91" spans="1:24" ht="15.9" customHeight="1" x14ac:dyDescent="0.6">
      <c r="C91" s="150" t="s">
        <v>37</v>
      </c>
      <c r="D91" s="13"/>
      <c r="E91" s="13"/>
      <c r="F91" s="13"/>
      <c r="G91" s="13"/>
      <c r="H91" s="151"/>
      <c r="I91" s="151"/>
      <c r="J91" s="151"/>
      <c r="K91" s="151"/>
      <c r="L91" s="151"/>
      <c r="M91" s="151"/>
      <c r="N91" s="151"/>
      <c r="O91" s="13"/>
      <c r="P91" s="13"/>
      <c r="Q91" s="13"/>
      <c r="R91" s="13"/>
      <c r="S91" s="151"/>
      <c r="T91" s="151"/>
      <c r="U91" s="151"/>
      <c r="V91" s="151"/>
      <c r="W91" s="151"/>
      <c r="X91" s="151"/>
    </row>
    <row r="92" spans="1:24" ht="15.9" customHeight="1" x14ac:dyDescent="0.6">
      <c r="C92" s="150" t="s">
        <v>10</v>
      </c>
      <c r="D92" s="14"/>
      <c r="E92" s="14"/>
      <c r="F92" s="14"/>
      <c r="G92" s="14"/>
      <c r="H92" s="152"/>
      <c r="I92" s="152"/>
      <c r="J92" s="152"/>
      <c r="K92" s="152"/>
      <c r="L92" s="152"/>
      <c r="M92" s="152"/>
      <c r="N92" s="152"/>
      <c r="O92" s="14"/>
      <c r="P92" s="14"/>
      <c r="Q92" s="14"/>
      <c r="R92" s="14"/>
      <c r="S92" s="152"/>
      <c r="T92" s="152"/>
      <c r="U92" s="152"/>
      <c r="V92" s="152"/>
      <c r="W92" s="152"/>
      <c r="X92" s="152"/>
    </row>
    <row r="93" spans="1:24" s="156" customFormat="1" ht="21" hidden="1" x14ac:dyDescent="0.6">
      <c r="A93" s="31"/>
      <c r="B93" s="48"/>
      <c r="C93" s="153"/>
      <c r="D93" s="15"/>
      <c r="E93" s="15"/>
      <c r="F93" s="15">
        <v>2561</v>
      </c>
      <c r="G93" s="15">
        <v>2562</v>
      </c>
      <c r="H93" s="154">
        <v>2563</v>
      </c>
      <c r="I93" s="154">
        <v>2564</v>
      </c>
      <c r="J93" s="154">
        <v>2565</v>
      </c>
      <c r="K93" s="155">
        <v>2566</v>
      </c>
      <c r="L93" s="155">
        <v>2567</v>
      </c>
      <c r="M93" s="155">
        <v>2568</v>
      </c>
      <c r="N93" s="154"/>
      <c r="O93" s="15"/>
      <c r="P93" s="15"/>
      <c r="Q93" s="15" t="s">
        <v>38</v>
      </c>
      <c r="R93" s="15"/>
      <c r="S93" s="154"/>
      <c r="T93" s="154"/>
      <c r="U93" s="154"/>
      <c r="V93" s="154"/>
      <c r="W93" s="154"/>
      <c r="X93" s="154"/>
    </row>
    <row r="94" spans="1:24" ht="21" hidden="1" x14ac:dyDescent="0.6">
      <c r="C94" s="157" t="s">
        <v>39</v>
      </c>
      <c r="D94" s="158"/>
      <c r="E94" s="158"/>
      <c r="F94" s="159">
        <f>F30/12</f>
        <v>21079.747500000001</v>
      </c>
      <c r="G94" s="159">
        <f>G30/12</f>
        <v>20522.399999999998</v>
      </c>
      <c r="H94" s="160">
        <f t="shared" ref="H94:K94" si="65">AVERAGEIF($B$4:$B$29,"&lt;13",H4:H29)</f>
        <v>19302.842564249997</v>
      </c>
      <c r="I94" s="160">
        <f t="shared" si="65"/>
        <v>22667.173333333336</v>
      </c>
      <c r="J94" s="160">
        <f t="shared" si="65"/>
        <v>23952.075833333332</v>
      </c>
      <c r="K94" s="160">
        <f t="shared" si="65"/>
        <v>23756.19</v>
      </c>
      <c r="L94" s="160">
        <f>AVERAGEIF($B$4:$B$29,"&lt;13",L4:L29)</f>
        <v>25061.648333333331</v>
      </c>
      <c r="M94" s="160">
        <f>AVERAGEIF($B$4:$B$29,"&lt;13",M4:M29)</f>
        <v>27896.973750000001</v>
      </c>
      <c r="O94" s="144"/>
      <c r="P94" s="144"/>
      <c r="Q94" s="161">
        <f>SUM(F30:J30)/60</f>
        <v>21504.847846183333</v>
      </c>
      <c r="R94" s="144"/>
    </row>
    <row r="95" spans="1:24" ht="21" hidden="1" x14ac:dyDescent="0.6">
      <c r="C95" s="157" t="s">
        <v>40</v>
      </c>
      <c r="D95" s="158"/>
      <c r="E95" s="158"/>
      <c r="F95" s="159">
        <f>F60/12</f>
        <v>20683.416666666668</v>
      </c>
      <c r="G95" s="159">
        <f t="shared" ref="G95" si="66">G60/12</f>
        <v>19688.322499999998</v>
      </c>
      <c r="H95" s="160">
        <f>AVERAGEIF($B$34:$B$59,"&lt;13",H34:H59)</f>
        <v>17179.698292833335</v>
      </c>
      <c r="I95" s="160">
        <f t="shared" ref="I95:M95" si="67">AVERAGEIF($B$34:$B$59,"&lt;13",I34:I59)</f>
        <v>22278.560000000001</v>
      </c>
      <c r="J95" s="160">
        <f t="shared" si="67"/>
        <v>25085.820000000003</v>
      </c>
      <c r="K95" s="160">
        <f t="shared" si="67"/>
        <v>24042.450833333336</v>
      </c>
      <c r="L95" s="160">
        <f t="shared" si="67"/>
        <v>25460.232499999998</v>
      </c>
      <c r="M95" s="160">
        <f t="shared" si="67"/>
        <v>28110.032499999998</v>
      </c>
      <c r="O95" s="144"/>
      <c r="P95" s="144"/>
      <c r="Q95" s="161">
        <f>SUM(F60:J60)/60</f>
        <v>20983.163491900003</v>
      </c>
      <c r="R95" s="144"/>
    </row>
  </sheetData>
  <autoFilter ref="A3:AY95" xr:uid="{00000000-0001-0000-0100-000000000000}">
    <filterColumn colId="0">
      <filters blank="1">
        <filter val="8"/>
      </filters>
    </filterColumn>
  </autoFilter>
  <conditionalFormatting sqref="AC4:AC30">
    <cfRule type="cellIs" dxfId="3" priority="4" operator="lessThan">
      <formula>0</formula>
    </cfRule>
  </conditionalFormatting>
  <conditionalFormatting sqref="AC34:AC60">
    <cfRule type="cellIs" dxfId="2" priority="3" operator="lessThan">
      <formula>0</formula>
    </cfRule>
  </conditionalFormatting>
  <conditionalFormatting sqref="AJ31:AJ32">
    <cfRule type="cellIs" dxfId="1" priority="1" operator="lessThan">
      <formula>0</formula>
    </cfRule>
  </conditionalFormatting>
  <conditionalFormatting sqref="AJ1048559:AJ1048574">
    <cfRule type="cellIs" dxfId="0" priority="2" operator="lessThan">
      <formula>0</formula>
    </cfRule>
  </conditionalFormatting>
  <printOptions horizontalCentered="1" verticalCentered="1"/>
  <pageMargins left="0.23622047244094488" right="0.23622047244094488" top="0" bottom="0" header="0.23622047244094488" footer="0"/>
  <pageSetup paperSize="9" scale="99" orientation="portrait" r:id="rId1"/>
  <headerFooter>
    <oddHeader>&amp;R&amp;"TH Sarabun New,Regular"&amp;K000000ตาราง 1 ล้านดอลลาร์สหรัฐ</oddHeader>
    <oddFooter xml:space="preserve">&amp;R
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1 ล้านเหรียญ ส.ค. 68</vt:lpstr>
      <vt:lpstr>'ตารางที่ 1 ล้านเหรียญ ส.ค.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2023-11-24T08:23:30Z</dcterms:created>
  <dcterms:modified xsi:type="dcterms:W3CDTF">2025-09-23T03:17:31Z</dcterms:modified>
</cp:coreProperties>
</file>